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ooke\Desktop\Websites\"/>
    </mc:Choice>
  </mc:AlternateContent>
  <bookViews>
    <workbookView xWindow="15" yWindow="30" windowWidth="19185" windowHeight="4890" xr2:uid="{00000000-000D-0000-FFFF-FFFF00000000}"/>
  </bookViews>
  <sheets>
    <sheet name="Greater-ATL" sheetId="2" r:id="rId1"/>
  </sheets>
  <calcPr calcId="171027"/>
  <fileRecoveryPr autoRecover="0"/>
</workbook>
</file>

<file path=xl/calcChain.xml><?xml version="1.0" encoding="utf-8"?>
<calcChain xmlns="http://schemas.openxmlformats.org/spreadsheetml/2006/main">
  <c r="J106" i="2" l="1"/>
  <c r="H106" i="2"/>
  <c r="Z12" i="2"/>
  <c r="J12" i="2"/>
  <c r="H12" i="2"/>
  <c r="AA11" i="2"/>
  <c r="AA12" i="2" s="1"/>
  <c r="Z11" i="2"/>
  <c r="J104" i="2" l="1"/>
  <c r="J102" i="2"/>
  <c r="J95" i="2"/>
  <c r="J96" i="2"/>
  <c r="J97" i="2"/>
  <c r="J98" i="2"/>
  <c r="J99" i="2"/>
  <c r="J100" i="2"/>
  <c r="J94" i="2"/>
  <c r="J92" i="2"/>
  <c r="J90" i="2"/>
  <c r="J85" i="2"/>
  <c r="J86" i="2"/>
  <c r="J87" i="2"/>
  <c r="J88" i="2"/>
  <c r="J84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67" i="2"/>
  <c r="J56" i="2"/>
  <c r="J57" i="2"/>
  <c r="J58" i="2"/>
  <c r="J59" i="2"/>
  <c r="J60" i="2"/>
  <c r="J61" i="2"/>
  <c r="J62" i="2"/>
  <c r="J63" i="2"/>
  <c r="J64" i="2"/>
  <c r="J65" i="2"/>
  <c r="J55" i="2"/>
  <c r="J53" i="2"/>
  <c r="J51" i="2"/>
  <c r="J50" i="2"/>
  <c r="J37" i="2"/>
  <c r="J38" i="2"/>
  <c r="J39" i="2"/>
  <c r="J40" i="2"/>
  <c r="J41" i="2"/>
  <c r="J42" i="2"/>
  <c r="J43" i="2"/>
  <c r="J44" i="2"/>
  <c r="J45" i="2"/>
  <c r="J46" i="2"/>
  <c r="J47" i="2"/>
  <c r="J48" i="2"/>
  <c r="J36" i="2"/>
  <c r="J34" i="2"/>
  <c r="J27" i="2"/>
  <c r="J28" i="2"/>
  <c r="J29" i="2"/>
  <c r="J30" i="2"/>
  <c r="J31" i="2"/>
  <c r="J32" i="2"/>
  <c r="J26" i="2"/>
  <c r="J24" i="2"/>
  <c r="J23" i="2"/>
  <c r="J15" i="2"/>
  <c r="J16" i="2"/>
  <c r="J17" i="2"/>
  <c r="J18" i="2"/>
  <c r="J19" i="2"/>
  <c r="J20" i="2"/>
  <c r="J21" i="2"/>
  <c r="J14" i="2"/>
  <c r="H24" i="2" l="1"/>
  <c r="H34" i="2"/>
  <c r="H53" i="2"/>
  <c r="H104" i="2"/>
  <c r="H51" i="2"/>
  <c r="H23" i="2"/>
  <c r="H90" i="2"/>
  <c r="H102" i="2"/>
  <c r="H92" i="2"/>
  <c r="H60" i="2" l="1"/>
  <c r="H68" i="2"/>
  <c r="H59" i="2"/>
  <c r="AA13" i="2" l="1"/>
  <c r="AA14" i="2" s="1"/>
  <c r="Z16" i="2"/>
  <c r="Z13" i="2"/>
  <c r="H100" i="2"/>
  <c r="H99" i="2"/>
  <c r="H98" i="2"/>
  <c r="H97" i="2"/>
  <c r="H96" i="2"/>
  <c r="H95" i="2"/>
  <c r="H94" i="2"/>
  <c r="H88" i="2"/>
  <c r="H87" i="2"/>
  <c r="H86" i="2"/>
  <c r="H85" i="2"/>
  <c r="H84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7" i="2"/>
  <c r="H65" i="2"/>
  <c r="H64" i="2"/>
  <c r="H63" i="2"/>
  <c r="H62" i="2"/>
  <c r="H61" i="2"/>
  <c r="H58" i="2"/>
  <c r="H57" i="2"/>
  <c r="H56" i="2"/>
  <c r="H55" i="2"/>
  <c r="H50" i="2"/>
  <c r="H48" i="2"/>
  <c r="H47" i="2"/>
  <c r="H46" i="2"/>
  <c r="H45" i="2"/>
  <c r="H44" i="2"/>
  <c r="H43" i="2"/>
  <c r="H42" i="2"/>
  <c r="H41" i="2"/>
  <c r="H40" i="2"/>
  <c r="H39" i="2"/>
  <c r="H38" i="2"/>
  <c r="H37" i="2"/>
  <c r="U36" i="2"/>
  <c r="H36" i="2"/>
  <c r="H32" i="2"/>
  <c r="H31" i="2"/>
  <c r="H30" i="2"/>
  <c r="H29" i="2"/>
  <c r="H28" i="2"/>
  <c r="H27" i="2"/>
  <c r="U26" i="2"/>
  <c r="H26" i="2"/>
  <c r="H21" i="2"/>
  <c r="H20" i="2"/>
  <c r="H19" i="2"/>
  <c r="H18" i="2"/>
  <c r="H17" i="2"/>
  <c r="H16" i="2"/>
  <c r="H15" i="2"/>
  <c r="H14" i="2"/>
  <c r="I12" i="2" l="1"/>
  <c r="I106" i="2"/>
  <c r="S106" i="2" s="1"/>
  <c r="V106" i="2" s="1"/>
  <c r="W106" i="2" s="1"/>
  <c r="S12" i="2"/>
  <c r="V12" i="2" s="1"/>
  <c r="W12" i="2" s="1"/>
  <c r="I92" i="2"/>
  <c r="S92" i="2" s="1"/>
  <c r="V92" i="2" s="1"/>
  <c r="W92" i="2" s="1"/>
  <c r="I104" i="2"/>
  <c r="S104" i="2" s="1"/>
  <c r="V104" i="2" s="1"/>
  <c r="W104" i="2" s="1"/>
  <c r="I24" i="2"/>
  <c r="T24" i="2" s="1"/>
  <c r="I102" i="2"/>
  <c r="S102" i="2" s="1"/>
  <c r="V102" i="2" s="1"/>
  <c r="W102" i="2" s="1"/>
  <c r="I53" i="2"/>
  <c r="I34" i="2"/>
  <c r="S34" i="2" s="1"/>
  <c r="V34" i="2" s="1"/>
  <c r="W34" i="2" s="1"/>
  <c r="I51" i="2"/>
  <c r="S51" i="2" s="1"/>
  <c r="V51" i="2" s="1"/>
  <c r="W51" i="2" s="1"/>
  <c r="I90" i="2"/>
  <c r="S90" i="2" s="1"/>
  <c r="V90" i="2" s="1"/>
  <c r="W90" i="2" s="1"/>
  <c r="I23" i="2"/>
  <c r="T23" i="2" s="1"/>
  <c r="I60" i="2"/>
  <c r="T60" i="2" s="1"/>
  <c r="I59" i="2"/>
  <c r="T59" i="2" s="1"/>
  <c r="Z14" i="2"/>
  <c r="I99" i="2"/>
  <c r="I95" i="2"/>
  <c r="T95" i="2" s="1"/>
  <c r="U95" i="2" s="1"/>
  <c r="I86" i="2"/>
  <c r="S86" i="2" s="1"/>
  <c r="V86" i="2" s="1"/>
  <c r="I81" i="2"/>
  <c r="I77" i="2"/>
  <c r="T77" i="2" s="1"/>
  <c r="I73" i="2"/>
  <c r="I69" i="2"/>
  <c r="I64" i="2"/>
  <c r="S64" i="2" s="1"/>
  <c r="V64" i="2" s="1"/>
  <c r="I58" i="2"/>
  <c r="I50" i="2"/>
  <c r="S50" i="2" s="1"/>
  <c r="V50" i="2" s="1"/>
  <c r="W50" i="2" s="1"/>
  <c r="I45" i="2"/>
  <c r="I41" i="2"/>
  <c r="S41" i="2" s="1"/>
  <c r="V41" i="2" s="1"/>
  <c r="I37" i="2"/>
  <c r="I30" i="2"/>
  <c r="T30" i="2" s="1"/>
  <c r="I26" i="2"/>
  <c r="S26" i="2" s="1"/>
  <c r="V26" i="2" s="1"/>
  <c r="W26" i="2" s="1"/>
  <c r="I18" i="2"/>
  <c r="S18" i="2" s="1"/>
  <c r="V18" i="2" s="1"/>
  <c r="I14" i="2"/>
  <c r="I96" i="2"/>
  <c r="S96" i="2" s="1"/>
  <c r="V96" i="2" s="1"/>
  <c r="I78" i="2"/>
  <c r="I61" i="2"/>
  <c r="I38" i="2"/>
  <c r="S38" i="2" s="1"/>
  <c r="V38" i="2" s="1"/>
  <c r="I19" i="2"/>
  <c r="S19" i="2" s="1"/>
  <c r="V19" i="2" s="1"/>
  <c r="I98" i="2"/>
  <c r="T98" i="2" s="1"/>
  <c r="I94" i="2"/>
  <c r="I85" i="2"/>
  <c r="T85" i="2" s="1"/>
  <c r="I80" i="2"/>
  <c r="I76" i="2"/>
  <c r="I72" i="2"/>
  <c r="I68" i="2"/>
  <c r="I63" i="2"/>
  <c r="S63" i="2" s="1"/>
  <c r="V63" i="2" s="1"/>
  <c r="I57" i="2"/>
  <c r="I48" i="2"/>
  <c r="S48" i="2" s="1"/>
  <c r="V48" i="2" s="1"/>
  <c r="I44" i="2"/>
  <c r="I40" i="2"/>
  <c r="I36" i="2"/>
  <c r="S36" i="2" s="1"/>
  <c r="V36" i="2" s="1"/>
  <c r="W36" i="2" s="1"/>
  <c r="I29" i="2"/>
  <c r="S29" i="2" s="1"/>
  <c r="V29" i="2" s="1"/>
  <c r="I21" i="2"/>
  <c r="S21" i="2" s="1"/>
  <c r="V21" i="2" s="1"/>
  <c r="I17" i="2"/>
  <c r="S17" i="2" s="1"/>
  <c r="V17" i="2" s="1"/>
  <c r="I100" i="2"/>
  <c r="I82" i="2"/>
  <c r="I74" i="2"/>
  <c r="I65" i="2"/>
  <c r="I55" i="2"/>
  <c r="S55" i="2" s="1"/>
  <c r="V55" i="2" s="1"/>
  <c r="W55" i="2" s="1"/>
  <c r="I42" i="2"/>
  <c r="S42" i="2" s="1"/>
  <c r="V42" i="2" s="1"/>
  <c r="I31" i="2"/>
  <c r="T31" i="2" s="1"/>
  <c r="I15" i="2"/>
  <c r="S15" i="2" s="1"/>
  <c r="V15" i="2" s="1"/>
  <c r="I97" i="2"/>
  <c r="T97" i="2" s="1"/>
  <c r="U97" i="2" s="1"/>
  <c r="I88" i="2"/>
  <c r="I84" i="2"/>
  <c r="S84" i="2" s="1"/>
  <c r="V84" i="2" s="1"/>
  <c r="W84" i="2" s="1"/>
  <c r="I79" i="2"/>
  <c r="I75" i="2"/>
  <c r="I71" i="2"/>
  <c r="I67" i="2"/>
  <c r="S67" i="2" s="1"/>
  <c r="V67" i="2" s="1"/>
  <c r="W67" i="2" s="1"/>
  <c r="I62" i="2"/>
  <c r="I56" i="2"/>
  <c r="I47" i="2"/>
  <c r="S47" i="2" s="1"/>
  <c r="V47" i="2" s="1"/>
  <c r="I43" i="2"/>
  <c r="I39" i="2"/>
  <c r="T39" i="2" s="1"/>
  <c r="I32" i="2"/>
  <c r="S32" i="2" s="1"/>
  <c r="V32" i="2" s="1"/>
  <c r="I28" i="2"/>
  <c r="T28" i="2" s="1"/>
  <c r="I20" i="2"/>
  <c r="S20" i="2" s="1"/>
  <c r="V20" i="2" s="1"/>
  <c r="I16" i="2"/>
  <c r="S16" i="2" s="1"/>
  <c r="V16" i="2" s="1"/>
  <c r="I87" i="2"/>
  <c r="I70" i="2"/>
  <c r="I46" i="2"/>
  <c r="I27" i="2"/>
  <c r="S27" i="2" s="1"/>
  <c r="V27" i="2" s="1"/>
  <c r="M42" i="2"/>
  <c r="N42" i="2" s="1"/>
  <c r="K42" i="2"/>
  <c r="M106" i="2" l="1"/>
  <c r="M18" i="2"/>
  <c r="N18" i="2" s="1"/>
  <c r="K17" i="2"/>
  <c r="U17" i="2" s="1"/>
  <c r="W17" i="2" s="1"/>
  <c r="M16" i="2"/>
  <c r="N16" i="2" s="1"/>
  <c r="K74" i="2"/>
  <c r="L74" i="2" s="1"/>
  <c r="M73" i="2"/>
  <c r="N73" i="2" s="1"/>
  <c r="M67" i="2"/>
  <c r="O67" i="2" s="1"/>
  <c r="P67" i="2" s="1"/>
  <c r="M14" i="2"/>
  <c r="O14" i="2" s="1"/>
  <c r="M12" i="2"/>
  <c r="L42" i="2"/>
  <c r="O42" i="2"/>
  <c r="P42" i="2" s="1"/>
  <c r="M90" i="2"/>
  <c r="O90" i="2" s="1"/>
  <c r="P90" i="2" s="1"/>
  <c r="T75" i="2"/>
  <c r="U75" i="2" s="1"/>
  <c r="T78" i="2"/>
  <c r="U78" i="2" s="1"/>
  <c r="S69" i="2"/>
  <c r="V69" i="2" s="1"/>
  <c r="T69" i="2"/>
  <c r="U69" i="2" s="1"/>
  <c r="T62" i="2"/>
  <c r="U62" i="2" s="1"/>
  <c r="T79" i="2"/>
  <c r="U79" i="2" s="1"/>
  <c r="T65" i="2"/>
  <c r="U65" i="2" s="1"/>
  <c r="S80" i="2"/>
  <c r="V80" i="2" s="1"/>
  <c r="T80" i="2"/>
  <c r="U80" i="2" s="1"/>
  <c r="T73" i="2"/>
  <c r="U73" i="2" s="1"/>
  <c r="S74" i="2"/>
  <c r="V74" i="2" s="1"/>
  <c r="T74" i="2"/>
  <c r="U74" i="2" s="1"/>
  <c r="S68" i="2"/>
  <c r="V68" i="2" s="1"/>
  <c r="T68" i="2"/>
  <c r="U68" i="2" s="1"/>
  <c r="T99" i="2"/>
  <c r="U99" i="2" s="1"/>
  <c r="S70" i="2"/>
  <c r="V70" i="2" s="1"/>
  <c r="T70" i="2"/>
  <c r="U70" i="2" s="1"/>
  <c r="S71" i="2"/>
  <c r="V71" i="2" s="1"/>
  <c r="T71" i="2"/>
  <c r="U71" i="2" s="1"/>
  <c r="T82" i="2"/>
  <c r="U82" i="2" s="1"/>
  <c r="S72" i="2"/>
  <c r="V72" i="2" s="1"/>
  <c r="T72" i="2"/>
  <c r="U72" i="2" s="1"/>
  <c r="S61" i="2"/>
  <c r="V61" i="2" s="1"/>
  <c r="T61" i="2"/>
  <c r="U61" i="2" s="1"/>
  <c r="T81" i="2"/>
  <c r="U81" i="2" s="1"/>
  <c r="S57" i="2"/>
  <c r="V57" i="2" s="1"/>
  <c r="T57" i="2"/>
  <c r="U57" i="2" s="1"/>
  <c r="T46" i="2"/>
  <c r="U46" i="2" s="1"/>
  <c r="T43" i="2"/>
  <c r="U43" i="2" s="1"/>
  <c r="T44" i="2"/>
  <c r="U44" i="2" s="1"/>
  <c r="T37" i="2"/>
  <c r="U37" i="2" s="1"/>
  <c r="T58" i="2"/>
  <c r="U58" i="2" s="1"/>
  <c r="S56" i="2"/>
  <c r="V56" i="2" s="1"/>
  <c r="T56" i="2"/>
  <c r="U56" i="2" s="1"/>
  <c r="T45" i="2"/>
  <c r="U45" i="2" s="1"/>
  <c r="S40" i="2"/>
  <c r="V40" i="2" s="1"/>
  <c r="T40" i="2"/>
  <c r="U40" i="2" s="1"/>
  <c r="T42" i="2"/>
  <c r="U42" i="2" s="1"/>
  <c r="W42" i="2" s="1"/>
  <c r="U39" i="2"/>
  <c r="S37" i="2"/>
  <c r="V37" i="2" s="1"/>
  <c r="M17" i="2"/>
  <c r="K19" i="2"/>
  <c r="K15" i="2"/>
  <c r="S24" i="2"/>
  <c r="M53" i="2"/>
  <c r="O53" i="2" s="1"/>
  <c r="M69" i="2"/>
  <c r="O69" i="2" s="1"/>
  <c r="M102" i="2"/>
  <c r="O102" i="2" s="1"/>
  <c r="M51" i="2"/>
  <c r="O51" i="2" s="1"/>
  <c r="M104" i="2"/>
  <c r="O104" i="2" s="1"/>
  <c r="M23" i="2"/>
  <c r="O23" i="2" s="1"/>
  <c r="M24" i="2"/>
  <c r="O24" i="2" s="1"/>
  <c r="M34" i="2"/>
  <c r="O34" i="2" s="1"/>
  <c r="S23" i="2"/>
  <c r="V23" i="2" s="1"/>
  <c r="W23" i="2" s="1"/>
  <c r="T53" i="2"/>
  <c r="S53" i="2"/>
  <c r="V53" i="2" s="1"/>
  <c r="W53" i="2" s="1"/>
  <c r="T87" i="2"/>
  <c r="U87" i="2" s="1"/>
  <c r="S98" i="2"/>
  <c r="V98" i="2" s="1"/>
  <c r="U98" i="2"/>
  <c r="U85" i="2"/>
  <c r="S14" i="2"/>
  <c r="V14" i="2" s="1"/>
  <c r="W14" i="2" s="1"/>
  <c r="S100" i="2"/>
  <c r="V100" i="2" s="1"/>
  <c r="T88" i="2"/>
  <c r="U88" i="2" s="1"/>
  <c r="S88" i="2"/>
  <c r="V88" i="2" s="1"/>
  <c r="M38" i="2"/>
  <c r="N38" i="2" s="1"/>
  <c r="M92" i="2"/>
  <c r="O92" i="2" s="1"/>
  <c r="K18" i="2"/>
  <c r="M75" i="2"/>
  <c r="N75" i="2" s="1"/>
  <c r="M58" i="2"/>
  <c r="N58" i="2" s="1"/>
  <c r="S94" i="2"/>
  <c r="V94" i="2" s="1"/>
  <c r="W94" i="2" s="1"/>
  <c r="K57" i="2"/>
  <c r="M62" i="2"/>
  <c r="N62" i="2" s="1"/>
  <c r="K71" i="2"/>
  <c r="K45" i="2"/>
  <c r="M56" i="2"/>
  <c r="N56" i="2" s="1"/>
  <c r="M31" i="2"/>
  <c r="N31" i="2" s="1"/>
  <c r="K80" i="2"/>
  <c r="K20" i="2"/>
  <c r="K76" i="2"/>
  <c r="S87" i="2"/>
  <c r="V87" i="2" s="1"/>
  <c r="M48" i="2"/>
  <c r="N48" i="2" s="1"/>
  <c r="K48" i="2"/>
  <c r="M50" i="2"/>
  <c r="O50" i="2" s="1"/>
  <c r="K99" i="2"/>
  <c r="M65" i="2"/>
  <c r="N65" i="2" s="1"/>
  <c r="M36" i="2"/>
  <c r="O36" i="2" s="1"/>
  <c r="K21" i="2"/>
  <c r="M86" i="2"/>
  <c r="N86" i="2" s="1"/>
  <c r="M32" i="2"/>
  <c r="N32" i="2" s="1"/>
  <c r="K86" i="2"/>
  <c r="M39" i="2"/>
  <c r="N39" i="2" s="1"/>
  <c r="M57" i="2"/>
  <c r="N57" i="2" s="1"/>
  <c r="K85" i="2"/>
  <c r="K62" i="2"/>
  <c r="M85" i="2"/>
  <c r="N85" i="2" s="1"/>
  <c r="K28" i="2"/>
  <c r="S81" i="2"/>
  <c r="V81" i="2" s="1"/>
  <c r="K30" i="2"/>
  <c r="M26" i="2"/>
  <c r="O26" i="2" s="1"/>
  <c r="K88" i="2"/>
  <c r="K39" i="2"/>
  <c r="K96" i="2"/>
  <c r="M41" i="2"/>
  <c r="N41" i="2" s="1"/>
  <c r="M63" i="2"/>
  <c r="N63" i="2" s="1"/>
  <c r="K87" i="2"/>
  <c r="M64" i="2"/>
  <c r="N64" i="2" s="1"/>
  <c r="S44" i="2"/>
  <c r="V44" i="2" s="1"/>
  <c r="S99" i="2"/>
  <c r="V99" i="2" s="1"/>
  <c r="S85" i="2"/>
  <c r="V85" i="2" s="1"/>
  <c r="M21" i="2"/>
  <c r="N21" i="2" s="1"/>
  <c r="M100" i="2"/>
  <c r="N100" i="2" s="1"/>
  <c r="K38" i="2"/>
  <c r="K63" i="2"/>
  <c r="M96" i="2"/>
  <c r="N96" i="2" s="1"/>
  <c r="M29" i="2"/>
  <c r="N29" i="2" s="1"/>
  <c r="K40" i="2"/>
  <c r="K68" i="2"/>
  <c r="M79" i="2"/>
  <c r="O79" i="2" s="1"/>
  <c r="M28" i="2"/>
  <c r="N28" i="2" s="1"/>
  <c r="M43" i="2"/>
  <c r="N43" i="2" s="1"/>
  <c r="M44" i="2"/>
  <c r="N44" i="2" s="1"/>
  <c r="K64" i="2"/>
  <c r="O64" i="2" s="1"/>
  <c r="M77" i="2"/>
  <c r="N77" i="2" s="1"/>
  <c r="K95" i="2"/>
  <c r="K47" i="2"/>
  <c r="K65" i="2"/>
  <c r="K81" i="2"/>
  <c r="M95" i="2"/>
  <c r="N95" i="2" s="1"/>
  <c r="K46" i="2"/>
  <c r="M72" i="2"/>
  <c r="N72" i="2" s="1"/>
  <c r="S82" i="2"/>
  <c r="V82" i="2" s="1"/>
  <c r="K100" i="2"/>
  <c r="M74" i="2"/>
  <c r="K32" i="2"/>
  <c r="M40" i="2"/>
  <c r="N40" i="2" s="1"/>
  <c r="M68" i="2"/>
  <c r="N68" i="2" s="1"/>
  <c r="K16" i="2"/>
  <c r="M30" i="2"/>
  <c r="N30" i="2" s="1"/>
  <c r="K41" i="2"/>
  <c r="O41" i="2" s="1"/>
  <c r="K82" i="2"/>
  <c r="M81" i="2"/>
  <c r="N81" i="2" s="1"/>
  <c r="K31" i="2"/>
  <c r="M47" i="2"/>
  <c r="N47" i="2" s="1"/>
  <c r="M46" i="2"/>
  <c r="N46" i="2" s="1"/>
  <c r="M82" i="2"/>
  <c r="N82" i="2" s="1"/>
  <c r="K97" i="2"/>
  <c r="K56" i="2"/>
  <c r="K72" i="2"/>
  <c r="M84" i="2"/>
  <c r="O84" i="2" s="1"/>
  <c r="M97" i="2"/>
  <c r="N97" i="2" s="1"/>
  <c r="M20" i="2"/>
  <c r="N20" i="2" s="1"/>
  <c r="M70" i="2"/>
  <c r="N70" i="2" s="1"/>
  <c r="U60" i="2"/>
  <c r="S60" i="2"/>
  <c r="V60" i="2" s="1"/>
  <c r="S62" i="2"/>
  <c r="V62" i="2" s="1"/>
  <c r="S58" i="2"/>
  <c r="V58" i="2" s="1"/>
  <c r="S31" i="2"/>
  <c r="V31" i="2" s="1"/>
  <c r="M59" i="2"/>
  <c r="N59" i="2" s="1"/>
  <c r="K60" i="2"/>
  <c r="K59" i="2"/>
  <c r="M60" i="2"/>
  <c r="N60" i="2" s="1"/>
  <c r="M98" i="2"/>
  <c r="N98" i="2" s="1"/>
  <c r="K61" i="2"/>
  <c r="M27" i="2"/>
  <c r="N27" i="2" s="1"/>
  <c r="M55" i="2"/>
  <c r="O55" i="2" s="1"/>
  <c r="K73" i="2"/>
  <c r="K98" i="2"/>
  <c r="K27" i="2"/>
  <c r="K37" i="2"/>
  <c r="K44" i="2"/>
  <c r="K75" i="2"/>
  <c r="K77" i="2"/>
  <c r="M19" i="2"/>
  <c r="N19" i="2" s="1"/>
  <c r="M37" i="2"/>
  <c r="N37" i="2" s="1"/>
  <c r="M45" i="2"/>
  <c r="N45" i="2" s="1"/>
  <c r="M76" i="2"/>
  <c r="N76" i="2" s="1"/>
  <c r="M61" i="2"/>
  <c r="N61" i="2" s="1"/>
  <c r="M71" i="2"/>
  <c r="N71" i="2" s="1"/>
  <c r="M80" i="2"/>
  <c r="N80" i="2" s="1"/>
  <c r="M94" i="2"/>
  <c r="O94" i="2" s="1"/>
  <c r="K43" i="2"/>
  <c r="K58" i="2"/>
  <c r="K70" i="2"/>
  <c r="M78" i="2"/>
  <c r="O78" i="2" s="1"/>
  <c r="M87" i="2"/>
  <c r="N87" i="2" s="1"/>
  <c r="M99" i="2"/>
  <c r="N99" i="2" s="1"/>
  <c r="K29" i="2"/>
  <c r="M88" i="2"/>
  <c r="N88" i="2" s="1"/>
  <c r="M15" i="2"/>
  <c r="N15" i="2" s="1"/>
  <c r="U59" i="2"/>
  <c r="S59" i="2"/>
  <c r="V59" i="2" s="1"/>
  <c r="S79" i="2"/>
  <c r="V79" i="2" s="1"/>
  <c r="S45" i="2"/>
  <c r="V45" i="2" s="1"/>
  <c r="S95" i="2"/>
  <c r="V95" i="2" s="1"/>
  <c r="W95" i="2" s="1"/>
  <c r="S73" i="2"/>
  <c r="V73" i="2" s="1"/>
  <c r="S65" i="2"/>
  <c r="V65" i="2" s="1"/>
  <c r="S43" i="2"/>
  <c r="V43" i="2" s="1"/>
  <c r="T96" i="2"/>
  <c r="U96" i="2" s="1"/>
  <c r="W96" i="2" s="1"/>
  <c r="T86" i="2"/>
  <c r="U86" i="2" s="1"/>
  <c r="W86" i="2" s="1"/>
  <c r="S46" i="2"/>
  <c r="V46" i="2" s="1"/>
  <c r="S39" i="2"/>
  <c r="V39" i="2" s="1"/>
  <c r="S78" i="2"/>
  <c r="V78" i="2" s="1"/>
  <c r="S30" i="2"/>
  <c r="V30" i="2" s="1"/>
  <c r="S97" i="2"/>
  <c r="V97" i="2" s="1"/>
  <c r="W97" i="2" s="1"/>
  <c r="T100" i="2"/>
  <c r="U100" i="2" s="1"/>
  <c r="S77" i="2"/>
  <c r="V77" i="2" s="1"/>
  <c r="U77" i="2"/>
  <c r="T76" i="2"/>
  <c r="U76" i="2" s="1"/>
  <c r="S76" i="2"/>
  <c r="V76" i="2" s="1"/>
  <c r="S75" i="2"/>
  <c r="V75" i="2" s="1"/>
  <c r="S28" i="2"/>
  <c r="V28" i="2" s="1"/>
  <c r="O17" i="2" l="1"/>
  <c r="P17" i="2" s="1"/>
  <c r="O18" i="2"/>
  <c r="L17" i="2"/>
  <c r="O16" i="2"/>
  <c r="O73" i="2"/>
  <c r="W72" i="2"/>
  <c r="W68" i="2"/>
  <c r="N67" i="2"/>
  <c r="O74" i="2"/>
  <c r="P74" i="2" s="1"/>
  <c r="N106" i="2"/>
  <c r="O106" i="2"/>
  <c r="P106" i="2" s="1"/>
  <c r="O63" i="2"/>
  <c r="O38" i="2"/>
  <c r="P38" i="2" s="1"/>
  <c r="O21" i="2"/>
  <c r="P21" i="2" s="1"/>
  <c r="N12" i="2"/>
  <c r="O12" i="2"/>
  <c r="P12" i="2" s="1"/>
  <c r="O31" i="2"/>
  <c r="O32" i="2"/>
  <c r="O48" i="2"/>
  <c r="W61" i="2"/>
  <c r="W74" i="2"/>
  <c r="W69" i="2"/>
  <c r="L81" i="2"/>
  <c r="O81" i="2"/>
  <c r="P81" i="2" s="1"/>
  <c r="L57" i="2"/>
  <c r="O57" i="2"/>
  <c r="P57" i="2" s="1"/>
  <c r="L43" i="2"/>
  <c r="O43" i="2"/>
  <c r="P43" i="2" s="1"/>
  <c r="L37" i="2"/>
  <c r="O37" i="2"/>
  <c r="P37" i="2" s="1"/>
  <c r="L65" i="2"/>
  <c r="O65" i="2"/>
  <c r="P65" i="2" s="1"/>
  <c r="O30" i="2"/>
  <c r="L86" i="2"/>
  <c r="O86" i="2"/>
  <c r="P86" i="2" s="1"/>
  <c r="L20" i="2"/>
  <c r="O20" i="2"/>
  <c r="P20" i="2" s="1"/>
  <c r="L45" i="2"/>
  <c r="O45" i="2"/>
  <c r="P45" i="2" s="1"/>
  <c r="L77" i="2"/>
  <c r="O77" i="2"/>
  <c r="P77" i="2" s="1"/>
  <c r="L59" i="2"/>
  <c r="O59" i="2"/>
  <c r="P59" i="2" s="1"/>
  <c r="L46" i="2"/>
  <c r="O46" i="2"/>
  <c r="P46" i="2" s="1"/>
  <c r="O47" i="2"/>
  <c r="P47" i="2" s="1"/>
  <c r="L68" i="2"/>
  <c r="O68" i="2"/>
  <c r="P68" i="2" s="1"/>
  <c r="L87" i="2"/>
  <c r="O87" i="2"/>
  <c r="P87" i="2" s="1"/>
  <c r="L39" i="2"/>
  <c r="O39" i="2"/>
  <c r="P39" i="2" s="1"/>
  <c r="L85" i="2"/>
  <c r="O85" i="2"/>
  <c r="P85" i="2" s="1"/>
  <c r="L80" i="2"/>
  <c r="O80" i="2"/>
  <c r="P80" i="2" s="1"/>
  <c r="L71" i="2"/>
  <c r="O71" i="2"/>
  <c r="P71" i="2" s="1"/>
  <c r="O19" i="2"/>
  <c r="N90" i="2"/>
  <c r="L58" i="2"/>
  <c r="O58" i="2"/>
  <c r="P58" i="2" s="1"/>
  <c r="L44" i="2"/>
  <c r="O44" i="2"/>
  <c r="P44" i="2" s="1"/>
  <c r="L56" i="2"/>
  <c r="O56" i="2"/>
  <c r="P56" i="2" s="1"/>
  <c r="L76" i="2"/>
  <c r="O76" i="2"/>
  <c r="P76" i="2" s="1"/>
  <c r="L97" i="2"/>
  <c r="O97" i="2"/>
  <c r="P97" i="2" s="1"/>
  <c r="L96" i="2"/>
  <c r="O96" i="2"/>
  <c r="P96" i="2" s="1"/>
  <c r="L62" i="2"/>
  <c r="O62" i="2"/>
  <c r="P62" i="2" s="1"/>
  <c r="N14" i="2"/>
  <c r="U27" i="2"/>
  <c r="O27" i="2"/>
  <c r="O29" i="2"/>
  <c r="L70" i="2"/>
  <c r="O70" i="2"/>
  <c r="P70" i="2" s="1"/>
  <c r="L75" i="2"/>
  <c r="O75" i="2"/>
  <c r="P75" i="2" s="1"/>
  <c r="L98" i="2"/>
  <c r="O98" i="2"/>
  <c r="P98" i="2" s="1"/>
  <c r="L61" i="2"/>
  <c r="O61" i="2"/>
  <c r="P61" i="2" s="1"/>
  <c r="L60" i="2"/>
  <c r="O60" i="2"/>
  <c r="P60" i="2" s="1"/>
  <c r="L72" i="2"/>
  <c r="O72" i="2"/>
  <c r="P72" i="2" s="1"/>
  <c r="L82" i="2"/>
  <c r="O82" i="2"/>
  <c r="P82" i="2" s="1"/>
  <c r="L100" i="2"/>
  <c r="O100" i="2"/>
  <c r="P100" i="2" s="1"/>
  <c r="L95" i="2"/>
  <c r="O95" i="2"/>
  <c r="P95" i="2" s="1"/>
  <c r="L40" i="2"/>
  <c r="O40" i="2"/>
  <c r="P40" i="2" s="1"/>
  <c r="L88" i="2"/>
  <c r="O88" i="2"/>
  <c r="P88" i="2" s="1"/>
  <c r="O28" i="2"/>
  <c r="L99" i="2"/>
  <c r="O99" i="2"/>
  <c r="P99" i="2" s="1"/>
  <c r="O15" i="2"/>
  <c r="W40" i="2"/>
  <c r="W70" i="2"/>
  <c r="W57" i="2"/>
  <c r="W71" i="2"/>
  <c r="W80" i="2"/>
  <c r="W73" i="2"/>
  <c r="W81" i="2"/>
  <c r="W82" i="2"/>
  <c r="W99" i="2"/>
  <c r="W75" i="2"/>
  <c r="W65" i="2"/>
  <c r="W62" i="2"/>
  <c r="W78" i="2"/>
  <c r="W56" i="2"/>
  <c r="W79" i="2"/>
  <c r="W44" i="2"/>
  <c r="W46" i="2"/>
  <c r="W43" i="2"/>
  <c r="W37" i="2"/>
  <c r="W45" i="2"/>
  <c r="W58" i="2"/>
  <c r="L15" i="2"/>
  <c r="U15" i="2"/>
  <c r="W15" i="2" s="1"/>
  <c r="P14" i="2"/>
  <c r="L73" i="2"/>
  <c r="P73" i="2" s="1"/>
  <c r="P84" i="2"/>
  <c r="N84" i="2"/>
  <c r="U28" i="2"/>
  <c r="W28" i="2" s="1"/>
  <c r="L28" i="2"/>
  <c r="P28" i="2" s="1"/>
  <c r="P104" i="2"/>
  <c r="N104" i="2"/>
  <c r="P53" i="2"/>
  <c r="N53" i="2"/>
  <c r="N17" i="2"/>
  <c r="P55" i="2"/>
  <c r="N55" i="2"/>
  <c r="U64" i="2"/>
  <c r="W64" i="2" s="1"/>
  <c r="L64" i="2"/>
  <c r="P64" i="2" s="1"/>
  <c r="U21" i="2"/>
  <c r="W21" i="2" s="1"/>
  <c r="L21" i="2"/>
  <c r="U18" i="2"/>
  <c r="W18" i="2" s="1"/>
  <c r="L18" i="2"/>
  <c r="P18" i="2" s="1"/>
  <c r="P34" i="2"/>
  <c r="N34" i="2"/>
  <c r="P51" i="2"/>
  <c r="N51" i="2"/>
  <c r="P78" i="2"/>
  <c r="N78" i="2"/>
  <c r="P94" i="2"/>
  <c r="N94" i="2"/>
  <c r="W27" i="2"/>
  <c r="L27" i="2"/>
  <c r="P27" i="2" s="1"/>
  <c r="U41" i="2"/>
  <c r="W41" i="2" s="1"/>
  <c r="L41" i="2"/>
  <c r="P41" i="2" s="1"/>
  <c r="U47" i="2"/>
  <c r="W47" i="2" s="1"/>
  <c r="L47" i="2"/>
  <c r="U63" i="2"/>
  <c r="W63" i="2" s="1"/>
  <c r="L63" i="2"/>
  <c r="P36" i="2"/>
  <c r="N36" i="2"/>
  <c r="U48" i="2"/>
  <c r="W48" i="2" s="1"/>
  <c r="L48" i="2"/>
  <c r="P92" i="2"/>
  <c r="N92" i="2"/>
  <c r="P24" i="2"/>
  <c r="N24" i="2"/>
  <c r="P102" i="2"/>
  <c r="N102" i="2"/>
  <c r="U16" i="2"/>
  <c r="W16" i="2" s="1"/>
  <c r="L16" i="2"/>
  <c r="N74" i="2"/>
  <c r="P26" i="2"/>
  <c r="N26" i="2"/>
  <c r="P79" i="2"/>
  <c r="N79" i="2"/>
  <c r="U30" i="2"/>
  <c r="W30" i="2" s="1"/>
  <c r="L30" i="2"/>
  <c r="P50" i="2"/>
  <c r="N50" i="2"/>
  <c r="U29" i="2"/>
  <c r="W29" i="2" s="1"/>
  <c r="L29" i="2"/>
  <c r="U31" i="2"/>
  <c r="W31" i="2" s="1"/>
  <c r="L31" i="2"/>
  <c r="U32" i="2"/>
  <c r="W32" i="2" s="1"/>
  <c r="L32" i="2"/>
  <c r="U38" i="2"/>
  <c r="W38" i="2" s="1"/>
  <c r="L38" i="2"/>
  <c r="P23" i="2"/>
  <c r="N23" i="2"/>
  <c r="P69" i="2"/>
  <c r="N69" i="2"/>
  <c r="U19" i="2"/>
  <c r="W19" i="2" s="1"/>
  <c r="L19" i="2"/>
  <c r="W39" i="2"/>
  <c r="W87" i="2"/>
  <c r="W98" i="2"/>
  <c r="V24" i="2"/>
  <c r="W24" i="2" s="1"/>
  <c r="W88" i="2"/>
  <c r="W85" i="2"/>
  <c r="W100" i="2"/>
  <c r="U20" i="2"/>
  <c r="W20" i="2" s="1"/>
  <c r="W59" i="2"/>
  <c r="W60" i="2"/>
  <c r="W76" i="2"/>
  <c r="W77" i="2"/>
  <c r="P48" i="2" l="1"/>
  <c r="P31" i="2"/>
  <c r="P16" i="2"/>
  <c r="P19" i="2"/>
  <c r="P63" i="2"/>
  <c r="P32" i="2"/>
  <c r="P15" i="2"/>
  <c r="P29" i="2"/>
  <c r="P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Christina Nguyen</author>
  </authors>
  <commentList>
    <comment ref="C17" authorId="0" shapeId="0" xr:uid="{00000000-0006-0000-0000-000001000000}">
      <text>
        <r>
          <rPr>
            <sz val="9"/>
            <color indexed="81"/>
            <rFont val="Tahoma"/>
            <family val="2"/>
          </rPr>
          <t>5.086 to city &amp; 3.374 back to county for fire</t>
        </r>
      </text>
    </comment>
    <comment ref="F106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30.755 (Co. Unincorp. and School) + 3.2 mills for Sch Bond</t>
        </r>
      </text>
    </comment>
  </commentList>
</comments>
</file>

<file path=xl/sharedStrings.xml><?xml version="1.0" encoding="utf-8"?>
<sst xmlns="http://schemas.openxmlformats.org/spreadsheetml/2006/main" count="360" uniqueCount="130">
  <si>
    <t xml:space="preserve">                 </t>
  </si>
  <si>
    <t>2016 CITY</t>
  </si>
  <si>
    <t>2016 COUNTY</t>
  </si>
  <si>
    <t>2016 TOTAL</t>
  </si>
  <si>
    <t>ASSESSED</t>
  </si>
  <si>
    <t>TOTAL CITY</t>
  </si>
  <si>
    <t>TOTAL COUNTY</t>
  </si>
  <si>
    <t>CITY HOMESTEAD</t>
  </si>
  <si>
    <t>COUNTY HOMESTEAD</t>
  </si>
  <si>
    <t>TOTAL CITY TAX</t>
  </si>
  <si>
    <t>TOTAL COUNTY TAX</t>
  </si>
  <si>
    <t>MILLAGE RATE</t>
  </si>
  <si>
    <t>DUE DATE</t>
  </si>
  <si>
    <t>VALUE</t>
  </si>
  <si>
    <t>TAX</t>
  </si>
  <si>
    <t>EXEMPT. AMOUNT</t>
  </si>
  <si>
    <t>WITH HOMESTEAD</t>
  </si>
  <si>
    <t>40% Multiplier</t>
  </si>
  <si>
    <t>50% Multiplier</t>
  </si>
  <si>
    <t>CHEROKEE:</t>
  </si>
  <si>
    <t>N/A</t>
  </si>
  <si>
    <t>40% Multiplier w exemption</t>
  </si>
  <si>
    <t xml:space="preserve"> N/A                     </t>
  </si>
  <si>
    <t>COBB:</t>
  </si>
  <si>
    <t xml:space="preserve">                        </t>
  </si>
  <si>
    <t>NA</t>
  </si>
  <si>
    <t xml:space="preserve">DEKALB:     </t>
  </si>
  <si>
    <t xml:space="preserve"> N/A                    </t>
  </si>
  <si>
    <t xml:space="preserve"> N/A</t>
  </si>
  <si>
    <t>FLOATING</t>
  </si>
  <si>
    <t>FULTON:</t>
  </si>
  <si>
    <t xml:space="preserve"> N/A                       </t>
  </si>
  <si>
    <t xml:space="preserve">GWINNETT: </t>
  </si>
  <si>
    <t xml:space="preserve">                      </t>
  </si>
  <si>
    <t>$22.60 Bill credit</t>
  </si>
  <si>
    <t>HALL:</t>
  </si>
  <si>
    <t xml:space="preserve">                                        </t>
  </si>
  <si>
    <t xml:space="preserve">N/A                    </t>
  </si>
  <si>
    <t>NEWTON:</t>
  </si>
  <si>
    <t>½ 10/20 &amp; ½ 12/20</t>
  </si>
  <si>
    <t>CITY OF BALL GROUND (billed with county)</t>
  </si>
  <si>
    <t>CITY OF ACWORTH (billed separately)</t>
  </si>
  <si>
    <t>CITY OF AUSTELL (billed separately)</t>
  </si>
  <si>
    <t>CITY OF KENNESAW (billed separately)</t>
  </si>
  <si>
    <t>UNINCORPORATED - NO CITY</t>
  </si>
  <si>
    <t>CITY OF MARIETTA (billed separately)</t>
  </si>
  <si>
    <t xml:space="preserve">CITY OF POWDER SPRINGS (billed separately)  </t>
  </si>
  <si>
    <t>CITY OF SMYRNA (billed separately)</t>
  </si>
  <si>
    <t>CITY OF MOUNTAIN PARK (billed separately)</t>
  </si>
  <si>
    <t>CITY OF NELSON (billed with county)</t>
  </si>
  <si>
    <t>CITY OF WALESKA (billed separately)</t>
  </si>
  <si>
    <t>CITY OF WOODSTOCK (billed separately)</t>
  </si>
  <si>
    <t xml:space="preserve">CITY OF ATLANTA (billed with county; separate due date) </t>
  </si>
  <si>
    <t>CITY OF AVONDALE (billed with county)</t>
  </si>
  <si>
    <t>CITY OF BROOKHAVEN (billed with county)</t>
  </si>
  <si>
    <t>CITY OF CHAMBLEE (billed with county)</t>
  </si>
  <si>
    <t>CITY OF CLARKSTON (billed with county)</t>
  </si>
  <si>
    <t>CITY OF DORAVILLE (billed with county)</t>
  </si>
  <si>
    <t>CITY OF LITHONIA (billed with county)</t>
  </si>
  <si>
    <t>CITY OF PINE LAKE (billed with county)</t>
  </si>
  <si>
    <t>CITY OF STONE MOUNTAIN (billed with county)</t>
  </si>
  <si>
    <t>CITY OF TUCKER (billed with county)</t>
  </si>
  <si>
    <t>CITY OF ALPHARETTA (billed separately)</t>
  </si>
  <si>
    <t>CITY OF ATLANTA (billed with county)</t>
  </si>
  <si>
    <t>CITY OF CHATTAHOCHEE HILLS (billed with county)</t>
  </si>
  <si>
    <t>CITY OF JOHNS CREEK (billed with county)</t>
  </si>
  <si>
    <t>CITY OF MILTON (billed separately)</t>
  </si>
  <si>
    <t>CITY OF MOUNTAIN PARK (billed with county)</t>
  </si>
  <si>
    <t>CITY OF ROSWELL (billed separately)</t>
  </si>
  <si>
    <t>CITY OF SANDY SPRINGS (billed with county)</t>
  </si>
  <si>
    <t>CITY OF BERKLEY LAKE (billed with county)</t>
  </si>
  <si>
    <t>CITY OF BUFORD (billed separately)</t>
  </si>
  <si>
    <t>CITY OF DACULA (billed with county)</t>
  </si>
  <si>
    <t>CITY OF DULUTH (billed separately)</t>
  </si>
  <si>
    <t>CITY OF GRAYSON (billed with county)</t>
  </si>
  <si>
    <t>CITY OF LAWRENCEVILLE (billed with county)</t>
  </si>
  <si>
    <t>CITY OF LILBURN (billed with county)</t>
  </si>
  <si>
    <t>CITY OF LOGANVILLE (billed separately)</t>
  </si>
  <si>
    <t>CITY OF NORCROSS (billed separately)</t>
  </si>
  <si>
    <t>CITY OF SNELLVILLE (billed with county)</t>
  </si>
  <si>
    <t>CITY OF SUGAR HILL (billed with county)</t>
  </si>
  <si>
    <t>CITY OF SUWANEE (billed separately)</t>
  </si>
  <si>
    <t>CITY OF FLOWERY BRANCH (billed separately)</t>
  </si>
  <si>
    <t>CITY OF GAINESVILLE (billed separately)</t>
  </si>
  <si>
    <t>CITY OF OAKWOOD (billed separately)</t>
  </si>
  <si>
    <t>CITY OF COVINTON (billed with county)</t>
  </si>
  <si>
    <t>CITY OF MANSFIELD (billed separately)</t>
  </si>
  <si>
    <t>CITY OF NEWBORN (billed with county)</t>
  </si>
  <si>
    <t>CITY OF OXFORD (billed with county)</t>
  </si>
  <si>
    <t>CITY OF PORTERDALE (billed separately)</t>
  </si>
  <si>
    <t>CITY OF SOCIAL CIRCLE (billed with county)</t>
  </si>
  <si>
    <t>CITY OF HOLLY SPRINGS (billed separately)</t>
  </si>
  <si>
    <t xml:space="preserve">½ 9/30 &amp; ½ 11/15  </t>
  </si>
  <si>
    <t>½ 9/30 &amp; ½ 11/15</t>
  </si>
  <si>
    <t>CITY OF DECATUR (billed separately)</t>
  </si>
  <si>
    <t>CITY OF COLLEGE PARK (billed separately)</t>
  </si>
  <si>
    <t>CITY OF EAST POINT (billed separately)</t>
  </si>
  <si>
    <t>CITY OF PEACHTREE CORNERS (billed with county)</t>
  </si>
  <si>
    <t>CITY OF BRASELTON (billed separately)</t>
  </si>
  <si>
    <t>CITY OF REST HAVEN (billed separately)</t>
  </si>
  <si>
    <t>PAULDING:</t>
  </si>
  <si>
    <t>CLAYTON:</t>
  </si>
  <si>
    <t>FORSYTH:</t>
  </si>
  <si>
    <t>HENRY:</t>
  </si>
  <si>
    <t>JACKSON:</t>
  </si>
  <si>
    <t>CUMMING (billed separately)</t>
  </si>
  <si>
    <t>ROCKDALE:</t>
  </si>
  <si>
    <t>FAYETTE:</t>
  </si>
  <si>
    <t>COWETA:</t>
  </si>
  <si>
    <t>COUNTY FIRE DISTRICT</t>
  </si>
  <si>
    <t>PURCHASE PRICE (ENTER →):</t>
  </si>
  <si>
    <r>
      <rPr>
        <b/>
        <i/>
        <u/>
        <sz val="16"/>
        <rFont val="Helvetica"/>
      </rPr>
      <t>ESTIMATED</t>
    </r>
    <r>
      <rPr>
        <b/>
        <u/>
        <sz val="16"/>
        <rFont val="Helvetica"/>
      </rPr>
      <t xml:space="preserve"> TAX BILL CALCULATOR</t>
    </r>
  </si>
  <si>
    <t>CITY OF DUNWOODY (billed with county)</t>
  </si>
  <si>
    <t>TOTAL PROPERTY TAXES</t>
  </si>
  <si>
    <t>TAXES</t>
  </si>
  <si>
    <t>TOTAL PROPERTY</t>
  </si>
  <si>
    <t>½ 6/2 &amp;    ½ 12/20</t>
  </si>
  <si>
    <t>TOTAL     CITY TAX</t>
  </si>
  <si>
    <r>
      <t xml:space="preserve">***Estimated calculation is based on purchase price and BASIC HOMESTEAD EXEMPTION amount as applied to all components of tax bill and </t>
    </r>
    <r>
      <rPr>
        <i/>
        <u/>
        <sz val="12"/>
        <color theme="1"/>
        <rFont val="Helvetica"/>
      </rPr>
      <t>not</t>
    </r>
    <r>
      <rPr>
        <i/>
        <sz val="12"/>
        <color theme="1"/>
        <rFont val="Helvetica"/>
      </rPr>
      <t xml:space="preserve"> itemized. Floating exemption, veterans exemption, senior exemption, disability exemption and/or solid waste/sanitation fee are </t>
    </r>
    <r>
      <rPr>
        <i/>
        <u/>
        <sz val="12"/>
        <color theme="1"/>
        <rFont val="Helvetica"/>
      </rPr>
      <t>not</t>
    </r>
    <r>
      <rPr>
        <i/>
        <sz val="12"/>
        <color theme="1"/>
        <rFont val="Helvetica"/>
      </rPr>
      <t xml:space="preserve"> factored into estimate but may be applicable, please inquire separately with local municipal or county authorities. </t>
    </r>
    <r>
      <rPr>
        <b/>
        <i/>
        <u/>
        <sz val="12"/>
        <color rgb="FFFF0000"/>
        <rFont val="Helvetica"/>
      </rPr>
      <t>ALL CALCULATIONS PROVIDED ARE ESTIMATED BASED ON DATA AVAILABLE AS OF 4.12.2017 AND ARE SUBJECT TO CHANGES BY LOCAL MUNICIPAL AND/OR COUNTY AUTHORITIES.</t>
    </r>
    <r>
      <rPr>
        <i/>
        <sz val="12"/>
        <color theme="1"/>
        <rFont val="Helvetica"/>
      </rPr>
      <t xml:space="preserve"> </t>
    </r>
  </si>
  <si>
    <t>CITY OF CANTON (billed with county)</t>
  </si>
  <si>
    <t>% COMPLETED</t>
  </si>
  <si>
    <t>TAXES (BASED ON % COMPLETED)</t>
  </si>
  <si>
    <t>% COMPLETE        (ENTER →):</t>
  </si>
  <si>
    <t>VALUE WITH HOMESTEAD</t>
  </si>
  <si>
    <t>COUNTY ASSESSED</t>
  </si>
  <si>
    <t>CITY ASSESSED</t>
  </si>
  <si>
    <t>(BASED ON % COMPLETED)</t>
  </si>
  <si>
    <t>UNINCORPORATED (estimate b/o average floating milage rate)</t>
  </si>
  <si>
    <t>BARROW:</t>
  </si>
  <si>
    <t>WALTON: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</si>
</sst>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0.000"/>
    <numFmt numFmtId="165" formatCode="m/d;@"/>
    <numFmt numFmtId="166" formatCode="&quot;$&quot;#,##0.00"/>
    <numFmt numFmtId="167" formatCode="&quot;$&quot;#,##0.00;[Red]&quot;$&quot;#,##0.00"/>
    <numFmt numFmtId="168" formatCode="&quot;$&quot;#,##0"/>
    <numFmt numFmtId="169" formatCode="&quot;$&quot;#,##0.0"/>
    <numFmt numFmtId="170" formatCode="_([$$-409]* #,##0.00_);_([$$-409]* \(#,##0.00\);_([$$-409]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Helvetica"/>
    </font>
    <font>
      <b/>
      <sz val="12"/>
      <color rgb="FFFF0000"/>
      <name val="Helvetica"/>
    </font>
    <font>
      <i/>
      <sz val="12"/>
      <color theme="1"/>
      <name val="Helvetica"/>
    </font>
    <font>
      <b/>
      <sz val="9"/>
      <color rgb="FF00B050"/>
      <name val="Helvetica"/>
    </font>
    <font>
      <b/>
      <sz val="9"/>
      <color rgb="FF0000FF"/>
      <name val="Helvetica"/>
    </font>
    <font>
      <b/>
      <sz val="9"/>
      <name val="Helvetica"/>
    </font>
    <font>
      <b/>
      <sz val="9"/>
      <color rgb="FFFF0000"/>
      <name val="Helvetica"/>
    </font>
    <font>
      <b/>
      <sz val="9"/>
      <color rgb="FF000000"/>
      <name val="Helvetica"/>
    </font>
    <font>
      <b/>
      <sz val="16"/>
      <color theme="0"/>
      <name val="Helvetica"/>
    </font>
    <font>
      <sz val="11"/>
      <color theme="1"/>
      <name val="Calibri"/>
      <family val="2"/>
      <scheme val="minor"/>
    </font>
    <font>
      <b/>
      <sz val="9"/>
      <color theme="0"/>
      <name val="Helvetica"/>
    </font>
    <font>
      <b/>
      <sz val="10.5"/>
      <color rgb="FF000000"/>
      <name val="Helvetica"/>
    </font>
    <font>
      <b/>
      <u/>
      <sz val="16"/>
      <name val="Helvetica"/>
    </font>
    <font>
      <b/>
      <sz val="14"/>
      <name val="Helvetica"/>
    </font>
    <font>
      <b/>
      <sz val="12"/>
      <color theme="1"/>
      <name val="Helvetica"/>
    </font>
    <font>
      <b/>
      <sz val="10.5"/>
      <name val="Helvetica"/>
    </font>
    <font>
      <sz val="10.5"/>
      <name val="Helvetica"/>
    </font>
    <font>
      <b/>
      <sz val="12"/>
      <color theme="4" tint="-0.249977111117893"/>
      <name val="Helvetica"/>
    </font>
    <font>
      <b/>
      <sz val="10.5"/>
      <color theme="0"/>
      <name val="Helvetica"/>
    </font>
    <font>
      <sz val="10.5"/>
      <color theme="4" tint="-0.249977111117893"/>
      <name val="Helvetica"/>
    </font>
    <font>
      <b/>
      <sz val="10.5"/>
      <color theme="4" tint="-0.249977111117893"/>
      <name val="Helvetica"/>
    </font>
    <font>
      <b/>
      <u/>
      <sz val="10.5"/>
      <color theme="4" tint="-0.249977111117893"/>
      <name val="Helvetica"/>
    </font>
    <font>
      <b/>
      <u/>
      <sz val="10.5"/>
      <name val="Helvetica"/>
    </font>
    <font>
      <b/>
      <sz val="12"/>
      <color theme="0"/>
      <name val="Helvetica"/>
    </font>
    <font>
      <sz val="9"/>
      <color indexed="81"/>
      <name val="Tahoma"/>
      <family val="2"/>
    </font>
    <font>
      <sz val="10.5"/>
      <color rgb="FF7030A0"/>
      <name val="Helvetica"/>
    </font>
    <font>
      <b/>
      <u/>
      <sz val="10.5"/>
      <color rgb="FF000000"/>
      <name val="Helvetica"/>
    </font>
    <font>
      <b/>
      <sz val="10.5"/>
      <color rgb="FF7030A0"/>
      <name val="Helvetica"/>
    </font>
    <font>
      <b/>
      <sz val="10.5"/>
      <color theme="1"/>
      <name val="Helvetica"/>
    </font>
    <font>
      <b/>
      <i/>
      <u/>
      <sz val="16"/>
      <name val="Helvetica"/>
    </font>
    <font>
      <i/>
      <u/>
      <sz val="12"/>
      <color theme="1"/>
      <name val="Helvetica"/>
    </font>
    <font>
      <b/>
      <i/>
      <u/>
      <sz val="12"/>
      <color rgb="FFFF0000"/>
      <name val="Helvetica"/>
    </font>
    <font>
      <b/>
      <sz val="9"/>
      <color indexed="81"/>
      <name val="Tahoma"/>
      <charset val="1"/>
    </font>
    <font>
      <b/>
      <sz val="10.5"/>
      <color theme="4" tint="-0.499984740745262"/>
      <name val="Helvetica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FFFF00"/>
      </patternFill>
    </fill>
    <fill>
      <patternFill patternType="solid">
        <fgColor theme="4" tint="-0.499984740745262"/>
        <bgColor rgb="FFFFFFFF"/>
      </patternFill>
    </fill>
    <fill>
      <patternFill patternType="solid">
        <fgColor theme="4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40">
    <xf numFmtId="0" fontId="0" fillId="0" borderId="0" xfId="0"/>
    <xf numFmtId="0" fontId="1" fillId="3" borderId="0" xfId="0" applyFont="1" applyFill="1" applyProtection="1"/>
    <xf numFmtId="0" fontId="8" fillId="3" borderId="6" xfId="0" applyFont="1" applyFill="1" applyBorder="1" applyAlignment="1" applyProtection="1">
      <alignment vertical="center" wrapText="1"/>
    </xf>
    <xf numFmtId="0" fontId="8" fillId="3" borderId="7" xfId="0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vertical="center" wrapText="1"/>
    </xf>
    <xf numFmtId="0" fontId="13" fillId="3" borderId="0" xfId="0" applyFont="1" applyFill="1" applyAlignment="1" applyProtection="1">
      <alignment horizontal="left"/>
    </xf>
    <xf numFmtId="167" fontId="16" fillId="3" borderId="0" xfId="0" applyNumberFormat="1" applyFont="1" applyFill="1" applyAlignment="1" applyProtection="1">
      <alignment horizontal="center"/>
    </xf>
    <xf numFmtId="167" fontId="16" fillId="3" borderId="0" xfId="0" applyNumberFormat="1" applyFont="1" applyFill="1" applyAlignment="1" applyProtection="1">
      <alignment horizontal="left"/>
    </xf>
    <xf numFmtId="0" fontId="16" fillId="3" borderId="4" xfId="0" applyFont="1" applyFill="1" applyBorder="1" applyAlignment="1" applyProtection="1">
      <alignment horizontal="center" wrapText="1"/>
    </xf>
    <xf numFmtId="167" fontId="16" fillId="3" borderId="12" xfId="0" applyNumberFormat="1" applyFont="1" applyFill="1" applyBorder="1" applyAlignment="1" applyProtection="1">
      <alignment horizontal="center" vertical="center"/>
    </xf>
    <xf numFmtId="167" fontId="16" fillId="3" borderId="0" xfId="0" applyNumberFormat="1" applyFont="1" applyFill="1" applyBorder="1" applyAlignment="1" applyProtection="1">
      <alignment horizontal="center" vertical="center"/>
    </xf>
    <xf numFmtId="167" fontId="16" fillId="3" borderId="10" xfId="0" applyNumberFormat="1" applyFont="1" applyFill="1" applyBorder="1" applyAlignment="1" applyProtection="1">
      <alignment horizontal="center" vertical="center"/>
    </xf>
    <xf numFmtId="44" fontId="16" fillId="3" borderId="0" xfId="1" applyFont="1" applyFill="1" applyAlignment="1" applyProtection="1"/>
    <xf numFmtId="44" fontId="17" fillId="0" borderId="0" xfId="1" applyFont="1" applyProtection="1"/>
    <xf numFmtId="44" fontId="16" fillId="0" borderId="12" xfId="1" applyFont="1" applyBorder="1" applyAlignment="1" applyProtection="1">
      <alignment horizontal="center" vertical="center"/>
    </xf>
    <xf numFmtId="44" fontId="16" fillId="0" borderId="0" xfId="1" applyFont="1" applyAlignment="1" applyProtection="1">
      <alignment horizontal="center" vertical="center"/>
    </xf>
    <xf numFmtId="44" fontId="16" fillId="0" borderId="11" xfId="1" applyFont="1" applyBorder="1" applyAlignment="1" applyProtection="1">
      <alignment horizontal="center" vertical="center"/>
    </xf>
    <xf numFmtId="44" fontId="16" fillId="0" borderId="10" xfId="1" applyFont="1" applyBorder="1" applyAlignment="1" applyProtection="1">
      <alignment horizontal="center" vertical="center"/>
    </xf>
    <xf numFmtId="0" fontId="16" fillId="3" borderId="24" xfId="0" applyFont="1" applyFill="1" applyBorder="1" applyAlignment="1" applyProtection="1">
      <alignment horizontal="center" vertical="top" wrapText="1"/>
    </xf>
    <xf numFmtId="44" fontId="20" fillId="5" borderId="0" xfId="1" applyFont="1" applyFill="1" applyProtection="1"/>
    <xf numFmtId="44" fontId="21" fillId="5" borderId="10" xfId="1" applyFont="1" applyFill="1" applyBorder="1" applyAlignment="1" applyProtection="1">
      <alignment horizontal="center" vertical="center" wrapText="1"/>
    </xf>
    <xf numFmtId="44" fontId="21" fillId="5" borderId="1" xfId="1" applyFont="1" applyFill="1" applyBorder="1" applyAlignment="1" applyProtection="1">
      <alignment horizontal="center" vertical="center" wrapText="1"/>
    </xf>
    <xf numFmtId="0" fontId="22" fillId="5" borderId="0" xfId="0" applyFont="1" applyFill="1" applyAlignment="1" applyProtection="1">
      <alignment horizontal="center"/>
    </xf>
    <xf numFmtId="165" fontId="20" fillId="5" borderId="0" xfId="0" applyNumberFormat="1" applyFont="1" applyFill="1" applyAlignment="1" applyProtection="1">
      <alignment horizontal="right"/>
    </xf>
    <xf numFmtId="164" fontId="21" fillId="5" borderId="0" xfId="0" applyNumberFormat="1" applyFont="1" applyFill="1" applyAlignment="1" applyProtection="1"/>
    <xf numFmtId="165" fontId="21" fillId="5" borderId="10" xfId="0" applyNumberFormat="1" applyFont="1" applyFill="1" applyBorder="1" applyAlignment="1" applyProtection="1">
      <alignment horizontal="right" vertical="center" wrapText="1"/>
    </xf>
    <xf numFmtId="165" fontId="21" fillId="5" borderId="13" xfId="0" applyNumberFormat="1" applyFont="1" applyFill="1" applyBorder="1" applyAlignment="1" applyProtection="1">
      <alignment horizontal="right" vertical="center" wrapText="1"/>
    </xf>
    <xf numFmtId="165" fontId="16" fillId="3" borderId="23" xfId="0" applyNumberFormat="1" applyFont="1" applyFill="1" applyBorder="1" applyAlignment="1" applyProtection="1">
      <alignment horizontal="center" vertical="top" wrapText="1"/>
    </xf>
    <xf numFmtId="165" fontId="16" fillId="3" borderId="11" xfId="0" applyNumberFormat="1" applyFont="1" applyFill="1" applyBorder="1" applyAlignment="1" applyProtection="1">
      <alignment horizontal="center" vertical="center" wrapText="1"/>
    </xf>
    <xf numFmtId="165" fontId="16" fillId="3" borderId="12" xfId="0" applyNumberFormat="1" applyFont="1" applyFill="1" applyBorder="1" applyAlignment="1" applyProtection="1">
      <alignment horizontal="center" vertical="center" wrapText="1"/>
    </xf>
    <xf numFmtId="165" fontId="16" fillId="3" borderId="7" xfId="0" applyNumberFormat="1" applyFont="1" applyFill="1" applyBorder="1" applyAlignment="1" applyProtection="1">
      <alignment horizontal="center" vertical="center" wrapText="1"/>
    </xf>
    <xf numFmtId="165" fontId="16" fillId="3" borderId="10" xfId="0" applyNumberFormat="1" applyFont="1" applyFill="1" applyBorder="1" applyAlignment="1" applyProtection="1">
      <alignment horizontal="right" vertical="center" wrapText="1"/>
    </xf>
    <xf numFmtId="165" fontId="16" fillId="3" borderId="13" xfId="0" applyNumberFormat="1" applyFont="1" applyFill="1" applyBorder="1" applyAlignment="1" applyProtection="1">
      <alignment horizontal="right" vertical="center" wrapText="1"/>
    </xf>
    <xf numFmtId="165" fontId="16" fillId="3" borderId="2" xfId="0" applyNumberFormat="1" applyFont="1" applyFill="1" applyBorder="1" applyAlignment="1" applyProtection="1">
      <alignment horizontal="center" vertical="center" wrapText="1"/>
    </xf>
    <xf numFmtId="165" fontId="16" fillId="3" borderId="1" xfId="0" applyNumberFormat="1" applyFont="1" applyFill="1" applyBorder="1" applyAlignment="1" applyProtection="1">
      <alignment horizontal="center" vertical="center" wrapText="1"/>
    </xf>
    <xf numFmtId="165" fontId="16" fillId="3" borderId="6" xfId="0" applyNumberFormat="1" applyFont="1" applyFill="1" applyBorder="1" applyAlignment="1" applyProtection="1">
      <alignment horizontal="center" vertical="center" wrapText="1"/>
    </xf>
    <xf numFmtId="44" fontId="16" fillId="0" borderId="9" xfId="1" applyFont="1" applyBorder="1" applyAlignment="1" applyProtection="1">
      <alignment horizontal="center" vertical="center"/>
    </xf>
    <xf numFmtId="44" fontId="21" fillId="5" borderId="0" xfId="1" applyFont="1" applyFill="1" applyBorder="1" applyAlignment="1" applyProtection="1">
      <alignment horizontal="center" vertical="center"/>
    </xf>
    <xf numFmtId="44" fontId="21" fillId="5" borderId="20" xfId="1" applyFont="1" applyFill="1" applyBorder="1" applyAlignment="1" applyProtection="1">
      <alignment horizontal="center" wrapText="1"/>
    </xf>
    <xf numFmtId="44" fontId="21" fillId="5" borderId="21" xfId="1" applyFont="1" applyFill="1" applyBorder="1" applyAlignment="1" applyProtection="1">
      <alignment horizontal="center" vertical="top" wrapText="1"/>
    </xf>
    <xf numFmtId="167" fontId="16" fillId="3" borderId="11" xfId="0" applyNumberFormat="1" applyFont="1" applyFill="1" applyBorder="1" applyAlignment="1" applyProtection="1">
      <alignment horizontal="center" vertical="center"/>
    </xf>
    <xf numFmtId="44" fontId="21" fillId="5" borderId="19" xfId="1" applyFont="1" applyFill="1" applyBorder="1" applyAlignment="1" applyProtection="1">
      <alignment horizontal="center" vertical="center" wrapText="1"/>
    </xf>
    <xf numFmtId="44" fontId="18" fillId="3" borderId="0" xfId="1" applyFont="1" applyFill="1" applyAlignment="1" applyProtection="1">
      <alignment horizontal="center"/>
    </xf>
    <xf numFmtId="44" fontId="18" fillId="3" borderId="0" xfId="1" applyFont="1" applyFill="1" applyAlignment="1" applyProtection="1">
      <alignment horizontal="left"/>
    </xf>
    <xf numFmtId="44" fontId="18" fillId="3" borderId="10" xfId="1" applyFont="1" applyFill="1" applyBorder="1" applyAlignment="1" applyProtection="1">
      <alignment horizontal="center" vertical="center"/>
    </xf>
    <xf numFmtId="44" fontId="16" fillId="3" borderId="0" xfId="1" applyFont="1" applyFill="1" applyAlignment="1" applyProtection="1">
      <alignment horizontal="center"/>
    </xf>
    <xf numFmtId="44" fontId="16" fillId="3" borderId="0" xfId="1" applyFont="1" applyFill="1" applyAlignment="1" applyProtection="1">
      <alignment horizontal="left"/>
    </xf>
    <xf numFmtId="44" fontId="16" fillId="3" borderId="13" xfId="1" applyFont="1" applyFill="1" applyBorder="1" applyAlignment="1" applyProtection="1">
      <alignment horizontal="center"/>
    </xf>
    <xf numFmtId="44" fontId="16" fillId="3" borderId="12" xfId="1" applyFont="1" applyFill="1" applyBorder="1" applyAlignment="1" applyProtection="1">
      <alignment horizontal="center" vertical="center"/>
    </xf>
    <xf numFmtId="44" fontId="16" fillId="3" borderId="0" xfId="1" applyFont="1" applyFill="1" applyBorder="1" applyAlignment="1" applyProtection="1">
      <alignment horizontal="center" vertical="center"/>
    </xf>
    <xf numFmtId="44" fontId="16" fillId="3" borderId="10" xfId="1" applyFont="1" applyFill="1" applyBorder="1" applyAlignment="1" applyProtection="1">
      <alignment horizontal="center" vertical="center"/>
    </xf>
    <xf numFmtId="44" fontId="16" fillId="3" borderId="9" xfId="1" applyFont="1" applyFill="1" applyBorder="1" applyAlignment="1" applyProtection="1">
      <alignment horizontal="center" vertical="center"/>
    </xf>
    <xf numFmtId="44" fontId="16" fillId="0" borderId="0" xfId="1" applyFont="1" applyAlignment="1" applyProtection="1">
      <alignment horizontal="center"/>
    </xf>
    <xf numFmtId="44" fontId="16" fillId="3" borderId="4" xfId="1" applyFont="1" applyFill="1" applyBorder="1" applyAlignment="1" applyProtection="1">
      <alignment horizontal="center" wrapText="1"/>
    </xf>
    <xf numFmtId="44" fontId="16" fillId="3" borderId="15" xfId="1" applyFont="1" applyFill="1" applyBorder="1" applyAlignment="1" applyProtection="1">
      <alignment horizontal="center" vertical="top" wrapText="1"/>
    </xf>
    <xf numFmtId="44" fontId="2" fillId="0" borderId="0" xfId="1" applyFont="1" applyAlignment="1" applyProtection="1">
      <alignment horizontal="center"/>
    </xf>
    <xf numFmtId="44" fontId="2" fillId="0" borderId="11" xfId="1" applyFont="1" applyBorder="1" applyAlignment="1" applyProtection="1">
      <alignment horizontal="center" vertical="center"/>
    </xf>
    <xf numFmtId="44" fontId="2" fillId="0" borderId="4" xfId="1" applyFont="1" applyBorder="1" applyAlignment="1" applyProtection="1">
      <alignment horizontal="center" vertical="center"/>
    </xf>
    <xf numFmtId="44" fontId="21" fillId="0" borderId="0" xfId="1" applyFont="1" applyAlignment="1" applyProtection="1">
      <alignment horizontal="center"/>
    </xf>
    <xf numFmtId="44" fontId="21" fillId="0" borderId="0" xfId="1" applyFont="1" applyAlignment="1" applyProtection="1">
      <alignment horizontal="center" vertical="center"/>
    </xf>
    <xf numFmtId="44" fontId="16" fillId="3" borderId="13" xfId="1" applyFont="1" applyFill="1" applyBorder="1" applyAlignment="1" applyProtection="1">
      <alignment horizontal="center" wrapText="1"/>
    </xf>
    <xf numFmtId="44" fontId="16" fillId="3" borderId="16" xfId="1" applyFont="1" applyFill="1" applyBorder="1" applyAlignment="1" applyProtection="1">
      <alignment horizontal="center" vertical="top" wrapText="1"/>
    </xf>
    <xf numFmtId="0" fontId="8" fillId="3" borderId="2" xfId="0" applyFont="1" applyFill="1" applyBorder="1" applyAlignment="1" applyProtection="1">
      <alignment vertical="center" wrapText="1"/>
    </xf>
    <xf numFmtId="44" fontId="21" fillId="0" borderId="10" xfId="1" applyFont="1" applyBorder="1" applyAlignment="1" applyProtection="1">
      <alignment horizontal="center" vertical="center"/>
    </xf>
    <xf numFmtId="44" fontId="21" fillId="5" borderId="13" xfId="1" applyFont="1" applyFill="1" applyBorder="1" applyAlignment="1" applyProtection="1">
      <alignment horizontal="center" vertical="center" wrapText="1"/>
    </xf>
    <xf numFmtId="165" fontId="21" fillId="5" borderId="10" xfId="0" applyNumberFormat="1" applyFont="1" applyFill="1" applyBorder="1" applyAlignment="1" applyProtection="1">
      <alignment horizontal="center" vertical="center" wrapText="1"/>
    </xf>
    <xf numFmtId="44" fontId="16" fillId="3" borderId="3" xfId="1" applyFont="1" applyFill="1" applyBorder="1" applyAlignment="1" applyProtection="1">
      <alignment horizontal="center" vertical="center"/>
    </xf>
    <xf numFmtId="44" fontId="16" fillId="3" borderId="5" xfId="1" applyFont="1" applyFill="1" applyBorder="1" applyAlignment="1" applyProtection="1">
      <alignment horizontal="center" vertical="center"/>
    </xf>
    <xf numFmtId="44" fontId="16" fillId="3" borderId="1" xfId="1" applyFont="1" applyFill="1" applyBorder="1" applyAlignment="1" applyProtection="1">
      <alignment horizontal="center" vertical="center"/>
    </xf>
    <xf numFmtId="44" fontId="16" fillId="3" borderId="6" xfId="1" applyFont="1" applyFill="1" applyBorder="1" applyAlignment="1" applyProtection="1">
      <alignment horizontal="center" vertical="center"/>
    </xf>
    <xf numFmtId="44" fontId="16" fillId="3" borderId="25" xfId="1" applyFont="1" applyFill="1" applyBorder="1" applyAlignment="1" applyProtection="1">
      <alignment horizontal="center" vertical="center"/>
    </xf>
    <xf numFmtId="0" fontId="23" fillId="3" borderId="0" xfId="0" applyFont="1" applyFill="1" applyProtection="1"/>
    <xf numFmtId="0" fontId="17" fillId="3" borderId="0" xfId="0" applyFont="1" applyFill="1" applyAlignment="1" applyProtection="1"/>
    <xf numFmtId="164" fontId="17" fillId="3" borderId="0" xfId="0" applyNumberFormat="1" applyFont="1" applyFill="1" applyAlignment="1" applyProtection="1">
      <alignment horizontal="right"/>
    </xf>
    <xf numFmtId="164" fontId="16" fillId="3" borderId="20" xfId="0" applyNumberFormat="1" applyFont="1" applyFill="1" applyBorder="1" applyAlignment="1" applyProtection="1">
      <alignment horizontal="center"/>
    </xf>
    <xf numFmtId="164" fontId="16" fillId="3" borderId="21" xfId="0" applyNumberFormat="1" applyFont="1" applyFill="1" applyBorder="1" applyAlignment="1" applyProtection="1">
      <alignment horizontal="center" vertical="top" wrapText="1"/>
    </xf>
    <xf numFmtId="164" fontId="16" fillId="3" borderId="12" xfId="0" applyNumberFormat="1" applyFont="1" applyFill="1" applyBorder="1" applyAlignment="1" applyProtection="1">
      <alignment horizontal="center" vertical="center" wrapText="1"/>
    </xf>
    <xf numFmtId="164" fontId="16" fillId="3" borderId="7" xfId="0" applyNumberFormat="1" applyFont="1" applyFill="1" applyBorder="1" applyAlignment="1" applyProtection="1">
      <alignment horizontal="center" vertical="center" wrapText="1"/>
    </xf>
    <xf numFmtId="164" fontId="16" fillId="3" borderId="10" xfId="0" applyNumberFormat="1" applyFont="1" applyFill="1" applyBorder="1" applyAlignment="1" applyProtection="1">
      <alignment horizontal="right" vertical="center" wrapText="1"/>
    </xf>
    <xf numFmtId="164" fontId="16" fillId="3" borderId="5" xfId="0" applyNumberFormat="1" applyFont="1" applyFill="1" applyBorder="1" applyAlignment="1" applyProtection="1">
      <alignment horizontal="right" vertical="center" wrapText="1"/>
    </xf>
    <xf numFmtId="164" fontId="16" fillId="3" borderId="0" xfId="0" applyNumberFormat="1" applyFont="1" applyFill="1" applyBorder="1" applyAlignment="1" applyProtection="1">
      <alignment horizontal="right" vertical="center" wrapText="1"/>
    </xf>
    <xf numFmtId="164" fontId="16" fillId="3" borderId="9" xfId="0" applyNumberFormat="1" applyFont="1" applyFill="1" applyBorder="1" applyAlignment="1" applyProtection="1">
      <alignment horizontal="center" vertical="center" wrapText="1"/>
    </xf>
    <xf numFmtId="0" fontId="22" fillId="3" borderId="0" xfId="0" applyFont="1" applyFill="1" applyAlignment="1" applyProtection="1">
      <alignment horizontal="center"/>
    </xf>
    <xf numFmtId="164" fontId="21" fillId="3" borderId="0" xfId="0" applyNumberFormat="1" applyFont="1" applyFill="1" applyAlignment="1" applyProtection="1"/>
    <xf numFmtId="164" fontId="21" fillId="3" borderId="0" xfId="0" applyNumberFormat="1" applyFont="1" applyFill="1" applyAlignment="1" applyProtection="1">
      <alignment horizontal="right"/>
    </xf>
    <xf numFmtId="164" fontId="21" fillId="3" borderId="20" xfId="0" applyNumberFormat="1" applyFont="1" applyFill="1" applyBorder="1" applyAlignment="1" applyProtection="1">
      <alignment horizontal="center" wrapText="1"/>
    </xf>
    <xf numFmtId="164" fontId="21" fillId="3" borderId="21" xfId="0" applyNumberFormat="1" applyFont="1" applyFill="1" applyBorder="1" applyAlignment="1" applyProtection="1">
      <alignment horizontal="center" vertical="top" wrapText="1"/>
    </xf>
    <xf numFmtId="164" fontId="21" fillId="3" borderId="11" xfId="0" applyNumberFormat="1" applyFont="1" applyFill="1" applyBorder="1" applyAlignment="1" applyProtection="1">
      <alignment horizontal="center" vertical="center" wrapText="1"/>
    </xf>
    <xf numFmtId="164" fontId="21" fillId="3" borderId="12" xfId="0" applyNumberFormat="1" applyFont="1" applyFill="1" applyBorder="1" applyAlignment="1" applyProtection="1">
      <alignment horizontal="center" vertical="center" wrapText="1"/>
    </xf>
    <xf numFmtId="164" fontId="21" fillId="3" borderId="7" xfId="0" applyNumberFormat="1" applyFont="1" applyFill="1" applyBorder="1" applyAlignment="1" applyProtection="1">
      <alignment horizontal="center" vertical="center" wrapText="1"/>
    </xf>
    <xf numFmtId="164" fontId="21" fillId="3" borderId="10" xfId="0" applyNumberFormat="1" applyFont="1" applyFill="1" applyBorder="1" applyAlignment="1" applyProtection="1">
      <alignment horizontal="right" vertical="center" wrapText="1"/>
    </xf>
    <xf numFmtId="164" fontId="21" fillId="3" borderId="13" xfId="0" applyNumberFormat="1" applyFont="1" applyFill="1" applyBorder="1" applyAlignment="1" applyProtection="1">
      <alignment horizontal="right" vertical="center" wrapText="1"/>
    </xf>
    <xf numFmtId="164" fontId="21" fillId="3" borderId="9" xfId="0" applyNumberFormat="1" applyFont="1" applyFill="1" applyBorder="1" applyAlignment="1" applyProtection="1">
      <alignment horizontal="center" vertical="center" wrapText="1"/>
    </xf>
    <xf numFmtId="164" fontId="21" fillId="3" borderId="5" xfId="0" applyNumberFormat="1" applyFont="1" applyFill="1" applyBorder="1" applyAlignment="1" applyProtection="1">
      <alignment horizontal="center" vertical="center" wrapText="1"/>
    </xf>
    <xf numFmtId="0" fontId="27" fillId="3" borderId="0" xfId="0" applyFont="1" applyFill="1" applyAlignment="1" applyProtection="1">
      <alignment horizontal="center"/>
    </xf>
    <xf numFmtId="164" fontId="26" fillId="3" borderId="0" xfId="0" applyNumberFormat="1" applyFont="1" applyFill="1" applyAlignment="1" applyProtection="1">
      <alignment horizontal="right"/>
    </xf>
    <xf numFmtId="164" fontId="12" fillId="3" borderId="0" xfId="0" applyNumberFormat="1" applyFont="1" applyFill="1" applyAlignment="1" applyProtection="1">
      <alignment horizontal="left"/>
    </xf>
    <xf numFmtId="44" fontId="19" fillId="6" borderId="20" xfId="1" applyFont="1" applyFill="1" applyBorder="1" applyAlignment="1" applyProtection="1">
      <alignment horizontal="center" wrapText="1"/>
    </xf>
    <xf numFmtId="164" fontId="19" fillId="6" borderId="10" xfId="0" applyNumberFormat="1" applyFont="1" applyFill="1" applyBorder="1" applyAlignment="1" applyProtection="1">
      <alignment horizontal="center" vertical="center" wrapText="1"/>
    </xf>
    <xf numFmtId="164" fontId="28" fillId="3" borderId="10" xfId="0" applyNumberFormat="1" applyFont="1" applyFill="1" applyBorder="1" applyAlignment="1" applyProtection="1">
      <alignment horizontal="right" vertical="center" wrapText="1"/>
    </xf>
    <xf numFmtId="164" fontId="28" fillId="3" borderId="5" xfId="0" applyNumberFormat="1" applyFont="1" applyFill="1" applyBorder="1" applyAlignment="1" applyProtection="1">
      <alignment horizontal="center" vertical="center" wrapText="1"/>
    </xf>
    <xf numFmtId="44" fontId="19" fillId="6" borderId="21" xfId="1" applyFont="1" applyFill="1" applyBorder="1" applyAlignment="1" applyProtection="1">
      <alignment horizontal="center" vertical="top" wrapText="1"/>
    </xf>
    <xf numFmtId="164" fontId="16" fillId="3" borderId="5" xfId="0" applyNumberFormat="1" applyFont="1" applyFill="1" applyBorder="1" applyAlignment="1" applyProtection="1">
      <alignment horizontal="center" vertical="center" wrapText="1"/>
    </xf>
    <xf numFmtId="165" fontId="16" fillId="3" borderId="5" xfId="0" applyNumberFormat="1" applyFont="1" applyFill="1" applyBorder="1" applyAlignment="1" applyProtection="1">
      <alignment horizontal="center" vertical="center" wrapText="1"/>
    </xf>
    <xf numFmtId="0" fontId="11" fillId="5" borderId="0" xfId="0" applyFont="1" applyFill="1" applyBorder="1" applyAlignment="1" applyProtection="1">
      <alignment horizontal="left" vertical="center" wrapText="1"/>
    </xf>
    <xf numFmtId="164" fontId="19" fillId="6" borderId="5" xfId="0" applyNumberFormat="1" applyFont="1" applyFill="1" applyBorder="1" applyAlignment="1" applyProtection="1">
      <alignment horizontal="center" vertical="center" wrapText="1"/>
    </xf>
    <xf numFmtId="44" fontId="16" fillId="3" borderId="26" xfId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vertical="center" wrapText="1"/>
    </xf>
    <xf numFmtId="164" fontId="16" fillId="3" borderId="1" xfId="0" applyNumberFormat="1" applyFont="1" applyFill="1" applyBorder="1" applyAlignment="1" applyProtection="1">
      <alignment horizontal="center" vertical="center" wrapText="1"/>
    </xf>
    <xf numFmtId="165" fontId="16" fillId="3" borderId="5" xfId="0" applyNumberFormat="1" applyFont="1" applyFill="1" applyBorder="1" applyAlignment="1" applyProtection="1">
      <alignment horizontal="right" vertical="center" wrapText="1"/>
    </xf>
    <xf numFmtId="164" fontId="21" fillId="3" borderId="5" xfId="0" applyNumberFormat="1" applyFont="1" applyFill="1" applyBorder="1" applyAlignment="1" applyProtection="1">
      <alignment horizontal="right" vertical="center" wrapText="1"/>
    </xf>
    <xf numFmtId="164" fontId="21" fillId="3" borderId="1" xfId="0" applyNumberFormat="1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horizontal="left" vertical="center" wrapText="1"/>
    </xf>
    <xf numFmtId="164" fontId="21" fillId="3" borderId="0" xfId="0" applyNumberFormat="1" applyFont="1" applyFill="1" applyBorder="1" applyAlignment="1" applyProtection="1">
      <alignment horizontal="center" vertical="center" wrapText="1"/>
    </xf>
    <xf numFmtId="44" fontId="21" fillId="5" borderId="25" xfId="1" applyFont="1" applyFill="1" applyBorder="1" applyAlignment="1" applyProtection="1">
      <alignment horizontal="center" vertical="center"/>
    </xf>
    <xf numFmtId="44" fontId="24" fillId="7" borderId="4" xfId="1" applyFont="1" applyFill="1" applyBorder="1" applyAlignment="1" applyProtection="1">
      <alignment horizontal="center" vertical="center"/>
    </xf>
    <xf numFmtId="44" fontId="2" fillId="0" borderId="7" xfId="1" applyFont="1" applyBorder="1" applyAlignment="1" applyProtection="1">
      <alignment horizontal="center" vertical="center"/>
    </xf>
    <xf numFmtId="44" fontId="21" fillId="0" borderId="13" xfId="1" applyFont="1" applyBorder="1" applyAlignment="1" applyProtection="1">
      <alignment horizontal="center" vertical="center"/>
    </xf>
    <xf numFmtId="44" fontId="21" fillId="0" borderId="5" xfId="1" applyFont="1" applyBorder="1" applyAlignment="1" applyProtection="1">
      <alignment horizontal="center" vertical="center"/>
    </xf>
    <xf numFmtId="44" fontId="16" fillId="3" borderId="13" xfId="1" applyFont="1" applyFill="1" applyBorder="1" applyAlignment="1" applyProtection="1">
      <alignment horizontal="center" vertical="center"/>
    </xf>
    <xf numFmtId="44" fontId="18" fillId="3" borderId="5" xfId="1" applyFont="1" applyFill="1" applyBorder="1" applyAlignment="1" applyProtection="1">
      <alignment horizontal="center" vertical="center"/>
    </xf>
    <xf numFmtId="44" fontId="21" fillId="5" borderId="5" xfId="1" applyFont="1" applyFill="1" applyBorder="1" applyAlignment="1" applyProtection="1">
      <alignment horizontal="center" vertical="center" wrapText="1"/>
    </xf>
    <xf numFmtId="44" fontId="16" fillId="0" borderId="13" xfId="1" applyFont="1" applyBorder="1" applyAlignment="1" applyProtection="1">
      <alignment horizontal="center" vertical="center"/>
    </xf>
    <xf numFmtId="44" fontId="16" fillId="0" borderId="5" xfId="1" applyFont="1" applyBorder="1" applyAlignment="1" applyProtection="1">
      <alignment horizontal="center" vertical="center"/>
    </xf>
    <xf numFmtId="44" fontId="16" fillId="0" borderId="1" xfId="1" applyFont="1" applyBorder="1" applyAlignment="1" applyProtection="1">
      <alignment horizontal="center" vertical="center"/>
    </xf>
    <xf numFmtId="164" fontId="19" fillId="5" borderId="0" xfId="0" applyNumberFormat="1" applyFont="1" applyFill="1" applyBorder="1" applyAlignment="1" applyProtection="1">
      <alignment horizontal="center" vertical="center" wrapText="1"/>
    </xf>
    <xf numFmtId="164" fontId="19" fillId="6" borderId="1" xfId="0" applyNumberFormat="1" applyFont="1" applyFill="1" applyBorder="1" applyAlignment="1" applyProtection="1">
      <alignment horizontal="center" vertical="center" wrapText="1"/>
    </xf>
    <xf numFmtId="0" fontId="16" fillId="0" borderId="1" xfId="1" applyNumberFormat="1" applyFont="1" applyBorder="1" applyAlignment="1" applyProtection="1">
      <alignment horizontal="center" vertical="center"/>
    </xf>
    <xf numFmtId="44" fontId="24" fillId="5" borderId="13" xfId="1" applyFont="1" applyFill="1" applyBorder="1" applyAlignment="1" applyProtection="1">
      <alignment horizontal="center" vertical="center"/>
    </xf>
    <xf numFmtId="166" fontId="16" fillId="3" borderId="1" xfId="1" applyNumberFormat="1" applyFont="1" applyFill="1" applyBorder="1" applyAlignment="1" applyProtection="1">
      <alignment horizontal="center" vertical="center"/>
    </xf>
    <xf numFmtId="166" fontId="16" fillId="3" borderId="12" xfId="1" applyNumberFormat="1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vertical="center" wrapText="1"/>
    </xf>
    <xf numFmtId="165" fontId="16" fillId="3" borderId="10" xfId="0" applyNumberFormat="1" applyFont="1" applyFill="1" applyBorder="1" applyAlignment="1" applyProtection="1">
      <alignment horizontal="center" vertical="center" wrapText="1"/>
    </xf>
    <xf numFmtId="164" fontId="21" fillId="3" borderId="10" xfId="0" applyNumberFormat="1" applyFont="1" applyFill="1" applyBorder="1" applyAlignment="1" applyProtection="1">
      <alignment horizontal="center" vertical="center" wrapText="1"/>
    </xf>
    <xf numFmtId="164" fontId="19" fillId="6" borderId="13" xfId="0" applyNumberFormat="1" applyFont="1" applyFill="1" applyBorder="1" applyAlignment="1" applyProtection="1">
      <alignment horizontal="center" vertical="center" wrapText="1"/>
    </xf>
    <xf numFmtId="164" fontId="28" fillId="3" borderId="0" xfId="0" applyNumberFormat="1" applyFont="1" applyFill="1" applyBorder="1" applyAlignment="1" applyProtection="1">
      <alignment horizontal="right" vertical="center" wrapText="1"/>
    </xf>
    <xf numFmtId="164" fontId="28" fillId="3" borderId="0" xfId="0" applyNumberFormat="1" applyFont="1" applyFill="1" applyBorder="1" applyAlignment="1" applyProtection="1">
      <alignment horizontal="center" vertical="center" wrapText="1"/>
    </xf>
    <xf numFmtId="164" fontId="28" fillId="3" borderId="13" xfId="0" applyNumberFormat="1" applyFont="1" applyFill="1" applyBorder="1" applyAlignment="1" applyProtection="1">
      <alignment horizontal="center" vertical="center" wrapText="1"/>
    </xf>
    <xf numFmtId="44" fontId="21" fillId="5" borderId="0" xfId="1" applyFont="1" applyFill="1" applyBorder="1" applyAlignment="1" applyProtection="1">
      <alignment horizontal="center" vertical="center" wrapText="1"/>
    </xf>
    <xf numFmtId="44" fontId="16" fillId="0" borderId="4" xfId="1" applyFont="1" applyBorder="1" applyAlignment="1" applyProtection="1">
      <alignment horizontal="center" vertical="center"/>
    </xf>
    <xf numFmtId="165" fontId="21" fillId="5" borderId="13" xfId="0" applyNumberFormat="1" applyFont="1" applyFill="1" applyBorder="1" applyAlignment="1" applyProtection="1">
      <alignment horizontal="center" vertical="center" wrapText="1"/>
    </xf>
    <xf numFmtId="44" fontId="16" fillId="3" borderId="0" xfId="1" applyFont="1" applyFill="1" applyAlignment="1" applyProtection="1">
      <alignment horizontal="right"/>
    </xf>
    <xf numFmtId="44" fontId="12" fillId="3" borderId="0" xfId="1" applyFont="1" applyFill="1" applyAlignment="1" applyProtection="1"/>
    <xf numFmtId="44" fontId="16" fillId="3" borderId="5" xfId="1" applyFont="1" applyFill="1" applyBorder="1" applyAlignment="1" applyProtection="1">
      <alignment horizontal="center" vertical="top"/>
    </xf>
    <xf numFmtId="44" fontId="16" fillId="3" borderId="12" xfId="1" applyFont="1" applyFill="1" applyBorder="1" applyAlignment="1" applyProtection="1">
      <alignment horizontal="center" vertical="center" wrapText="1"/>
    </xf>
    <xf numFmtId="44" fontId="16" fillId="3" borderId="10" xfId="1" applyFont="1" applyFill="1" applyBorder="1" applyAlignment="1" applyProtection="1">
      <alignment horizontal="center" vertical="center" wrapText="1"/>
    </xf>
    <xf numFmtId="44" fontId="16" fillId="3" borderId="7" xfId="1" applyFont="1" applyFill="1" applyBorder="1" applyAlignment="1" applyProtection="1">
      <alignment horizontal="center" vertical="center" wrapText="1"/>
    </xf>
    <xf numFmtId="44" fontId="16" fillId="3" borderId="0" xfId="1" applyFont="1" applyFill="1" applyBorder="1" applyAlignment="1" applyProtection="1">
      <alignment horizontal="right" vertical="center" wrapText="1"/>
    </xf>
    <xf numFmtId="44" fontId="16" fillId="3" borderId="1" xfId="1" applyFont="1" applyFill="1" applyBorder="1" applyAlignment="1" applyProtection="1">
      <alignment horizontal="center" vertical="center" wrapText="1"/>
    </xf>
    <xf numFmtId="44" fontId="16" fillId="3" borderId="6" xfId="1" applyFont="1" applyFill="1" applyBorder="1" applyAlignment="1" applyProtection="1">
      <alignment horizontal="center" vertical="center" wrapText="1"/>
    </xf>
    <xf numFmtId="44" fontId="16" fillId="3" borderId="5" xfId="1" applyFont="1" applyFill="1" applyBorder="1" applyAlignment="1" applyProtection="1">
      <alignment horizontal="center" vertical="center" wrapText="1"/>
    </xf>
    <xf numFmtId="44" fontId="16" fillId="5" borderId="20" xfId="1" applyFont="1" applyFill="1" applyBorder="1" applyAlignment="1" applyProtection="1">
      <alignment horizontal="center" wrapText="1"/>
    </xf>
    <xf numFmtId="44" fontId="16" fillId="5" borderId="21" xfId="1" applyFont="1" applyFill="1" applyBorder="1" applyAlignment="1" applyProtection="1">
      <alignment horizontal="center" vertical="top" wrapText="1"/>
    </xf>
    <xf numFmtId="44" fontId="16" fillId="0" borderId="6" xfId="1" applyFont="1" applyBorder="1" applyAlignment="1" applyProtection="1">
      <alignment horizontal="center" vertical="top" wrapText="1"/>
    </xf>
    <xf numFmtId="44" fontId="20" fillId="7" borderId="0" xfId="1" applyFont="1" applyFill="1" applyProtection="1"/>
    <xf numFmtId="0" fontId="1" fillId="0" borderId="0" xfId="0" applyFont="1" applyProtection="1"/>
    <xf numFmtId="44" fontId="29" fillId="0" borderId="0" xfId="1" applyFont="1" applyProtection="1"/>
    <xf numFmtId="164" fontId="21" fillId="0" borderId="0" xfId="0" applyNumberFormat="1" applyFont="1" applyAlignment="1" applyProtection="1">
      <alignment horizontal="right"/>
    </xf>
    <xf numFmtId="168" fontId="19" fillId="4" borderId="0" xfId="0" applyNumberFormat="1" applyFont="1" applyFill="1" applyAlignment="1" applyProtection="1">
      <alignment horizontal="right"/>
    </xf>
    <xf numFmtId="44" fontId="16" fillId="0" borderId="0" xfId="1" applyFont="1" applyProtection="1"/>
    <xf numFmtId="164" fontId="17" fillId="0" borderId="0" xfId="0" applyNumberFormat="1" applyFont="1" applyAlignment="1" applyProtection="1">
      <alignment horizontal="right"/>
    </xf>
    <xf numFmtId="165" fontId="17" fillId="0" borderId="0" xfId="0" applyNumberFormat="1" applyFont="1" applyAlignment="1" applyProtection="1">
      <alignment horizontal="right"/>
    </xf>
    <xf numFmtId="165" fontId="20" fillId="7" borderId="0" xfId="0" applyNumberFormat="1" applyFont="1" applyFill="1" applyAlignment="1" applyProtection="1">
      <alignment horizontal="right"/>
    </xf>
    <xf numFmtId="164" fontId="26" fillId="0" borderId="0" xfId="0" applyNumberFormat="1" applyFont="1" applyAlignment="1" applyProtection="1">
      <alignment horizontal="right"/>
    </xf>
    <xf numFmtId="44" fontId="16" fillId="0" borderId="0" xfId="1" applyFont="1" applyAlignment="1" applyProtection="1">
      <alignment horizontal="right"/>
    </xf>
    <xf numFmtId="0" fontId="1" fillId="0" borderId="0" xfId="0" applyFont="1" applyAlignment="1" applyProtection="1"/>
    <xf numFmtId="0" fontId="1" fillId="0" borderId="0" xfId="0" applyFont="1" applyAlignment="1" applyProtection="1">
      <alignment vertical="top"/>
    </xf>
    <xf numFmtId="0" fontId="1" fillId="0" borderId="0" xfId="0" applyFont="1" applyBorder="1" applyProtection="1"/>
    <xf numFmtId="166" fontId="1" fillId="2" borderId="0" xfId="0" applyNumberFormat="1" applyFont="1" applyFill="1" applyProtection="1"/>
    <xf numFmtId="0" fontId="1" fillId="2" borderId="0" xfId="0" applyFont="1" applyFill="1" applyProtection="1"/>
    <xf numFmtId="44" fontId="21" fillId="0" borderId="0" xfId="1" applyFont="1" applyProtection="1"/>
    <xf numFmtId="44" fontId="15" fillId="0" borderId="0" xfId="1" applyFont="1" applyProtection="1"/>
    <xf numFmtId="44" fontId="18" fillId="0" borderId="0" xfId="1" applyFont="1" applyAlignment="1" applyProtection="1">
      <alignment horizontal="center"/>
    </xf>
    <xf numFmtId="167" fontId="16" fillId="0" borderId="0" xfId="0" applyNumberFormat="1" applyFont="1" applyAlignment="1" applyProtection="1">
      <alignment horizontal="center"/>
    </xf>
    <xf numFmtId="169" fontId="1" fillId="2" borderId="0" xfId="0" applyNumberFormat="1" applyFont="1" applyFill="1" applyProtection="1"/>
    <xf numFmtId="44" fontId="1" fillId="0" borderId="0" xfId="1" applyFont="1" applyProtection="1"/>
    <xf numFmtId="165" fontId="17" fillId="3" borderId="0" xfId="0" applyNumberFormat="1" applyFont="1" applyFill="1" applyAlignment="1" applyProtection="1">
      <alignment horizontal="right" wrapText="1"/>
    </xf>
    <xf numFmtId="165" fontId="17" fillId="0" borderId="0" xfId="0" applyNumberFormat="1" applyFont="1" applyAlignment="1" applyProtection="1">
      <alignment horizontal="right" wrapText="1"/>
    </xf>
    <xf numFmtId="164" fontId="16" fillId="3" borderId="22" xfId="0" applyNumberFormat="1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wrapText="1"/>
    </xf>
    <xf numFmtId="164" fontId="14" fillId="3" borderId="0" xfId="0" applyNumberFormat="1" applyFont="1" applyFill="1" applyAlignment="1" applyProtection="1">
      <alignment horizontal="left" indent="7"/>
    </xf>
    <xf numFmtId="44" fontId="16" fillId="0" borderId="3" xfId="1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164" fontId="14" fillId="3" borderId="0" xfId="0" applyNumberFormat="1" applyFont="1" applyFill="1" applyAlignment="1" applyProtection="1">
      <alignment horizontal="left" indent="6"/>
    </xf>
    <xf numFmtId="9" fontId="9" fillId="0" borderId="0" xfId="2" applyFont="1" applyFill="1" applyAlignment="1" applyProtection="1">
      <alignment horizontal="right"/>
      <protection locked="0"/>
    </xf>
    <xf numFmtId="9" fontId="16" fillId="3" borderId="12" xfId="1" applyNumberFormat="1" applyFont="1" applyFill="1" applyBorder="1" applyAlignment="1" applyProtection="1">
      <alignment horizontal="center" vertical="center"/>
    </xf>
    <xf numFmtId="164" fontId="4" fillId="3" borderId="28" xfId="0" applyNumberFormat="1" applyFont="1" applyFill="1" applyBorder="1" applyAlignment="1" applyProtection="1">
      <alignment vertical="center" wrapText="1"/>
    </xf>
    <xf numFmtId="164" fontId="5" fillId="3" borderId="28" xfId="0" applyNumberFormat="1" applyFont="1" applyFill="1" applyBorder="1" applyAlignment="1" applyProtection="1">
      <alignment vertical="center" wrapText="1"/>
    </xf>
    <xf numFmtId="44" fontId="16" fillId="0" borderId="30" xfId="1" applyFont="1" applyBorder="1" applyAlignment="1" applyProtection="1">
      <alignment horizontal="center" vertical="center"/>
    </xf>
    <xf numFmtId="44" fontId="16" fillId="0" borderId="31" xfId="1" applyFont="1" applyBorder="1" applyAlignment="1" applyProtection="1">
      <alignment horizontal="center" vertical="center"/>
    </xf>
    <xf numFmtId="44" fontId="16" fillId="0" borderId="27" xfId="1" applyFont="1" applyBorder="1" applyAlignment="1" applyProtection="1">
      <alignment horizontal="center" vertical="center"/>
    </xf>
    <xf numFmtId="165" fontId="20" fillId="7" borderId="0" xfId="0" applyNumberFormat="1" applyFont="1" applyFill="1" applyAlignment="1" applyProtection="1">
      <alignment horizontal="right" indent="1"/>
    </xf>
    <xf numFmtId="0" fontId="1" fillId="0" borderId="16" xfId="0" applyFont="1" applyBorder="1" applyAlignment="1" applyProtection="1">
      <alignment vertical="center"/>
    </xf>
    <xf numFmtId="44" fontId="21" fillId="5" borderId="0" xfId="1" applyFont="1" applyFill="1" applyAlignment="1" applyProtection="1">
      <alignment horizontal="center" vertical="center"/>
    </xf>
    <xf numFmtId="44" fontId="21" fillId="5" borderId="0" xfId="1" applyFont="1" applyFill="1" applyAlignment="1" applyProtection="1">
      <alignment horizontal="left" vertical="center"/>
    </xf>
    <xf numFmtId="44" fontId="21" fillId="5" borderId="21" xfId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44" fontId="21" fillId="7" borderId="0" xfId="1" applyFont="1" applyFill="1" applyAlignment="1" applyProtection="1">
      <alignment horizontal="center" vertical="center"/>
    </xf>
    <xf numFmtId="44" fontId="24" fillId="9" borderId="21" xfId="1" applyFont="1" applyFill="1" applyBorder="1" applyAlignment="1" applyProtection="1">
      <alignment horizontal="center" vertical="top" wrapText="1"/>
    </xf>
    <xf numFmtId="44" fontId="24" fillId="9" borderId="20" xfId="1" applyFont="1" applyFill="1" applyBorder="1" applyAlignment="1" applyProtection="1">
      <alignment horizontal="center" wrapText="1"/>
    </xf>
    <xf numFmtId="44" fontId="24" fillId="9" borderId="12" xfId="1" applyFont="1" applyFill="1" applyBorder="1" applyAlignment="1" applyProtection="1">
      <alignment horizontal="center" vertical="center"/>
    </xf>
    <xf numFmtId="44" fontId="24" fillId="9" borderId="11" xfId="1" applyFont="1" applyFill="1" applyBorder="1" applyAlignment="1" applyProtection="1">
      <alignment horizontal="center" vertical="center"/>
    </xf>
    <xf numFmtId="44" fontId="24" fillId="9" borderId="1" xfId="1" applyFont="1" applyFill="1" applyBorder="1" applyAlignment="1" applyProtection="1">
      <alignment horizontal="center" vertical="center"/>
    </xf>
    <xf numFmtId="164" fontId="34" fillId="5" borderId="22" xfId="0" applyNumberFormat="1" applyFont="1" applyFill="1" applyBorder="1" applyAlignment="1" applyProtection="1">
      <alignment horizontal="center" wrapText="1"/>
    </xf>
    <xf numFmtId="0" fontId="34" fillId="5" borderId="23" xfId="0" applyFont="1" applyFill="1" applyBorder="1" applyAlignment="1" applyProtection="1">
      <alignment horizontal="center" vertical="top" wrapText="1"/>
    </xf>
    <xf numFmtId="44" fontId="34" fillId="5" borderId="20" xfId="1" applyFont="1" applyFill="1" applyBorder="1" applyAlignment="1" applyProtection="1">
      <alignment horizontal="center" wrapText="1"/>
    </xf>
    <xf numFmtId="44" fontId="34" fillId="5" borderId="13" xfId="1" applyFont="1" applyFill="1" applyBorder="1" applyAlignment="1" applyProtection="1">
      <alignment horizontal="center" wrapText="1"/>
    </xf>
    <xf numFmtId="44" fontId="34" fillId="5" borderId="21" xfId="1" applyFont="1" applyFill="1" applyBorder="1" applyAlignment="1" applyProtection="1">
      <alignment horizontal="center" vertical="top" wrapText="1"/>
    </xf>
    <xf numFmtId="44" fontId="34" fillId="5" borderId="5" xfId="1" applyFont="1" applyFill="1" applyBorder="1" applyAlignment="1" applyProtection="1">
      <alignment horizontal="center" vertical="top" wrapText="1"/>
    </xf>
    <xf numFmtId="165" fontId="34" fillId="5" borderId="11" xfId="0" applyNumberFormat="1" applyFont="1" applyFill="1" applyBorder="1" applyAlignment="1" applyProtection="1">
      <alignment horizontal="center" vertical="center" wrapText="1"/>
    </xf>
    <xf numFmtId="44" fontId="34" fillId="5" borderId="27" xfId="1" applyFont="1" applyFill="1" applyBorder="1" applyAlignment="1" applyProtection="1">
      <alignment horizontal="center" vertical="center" wrapText="1"/>
    </xf>
    <xf numFmtId="165" fontId="34" fillId="5" borderId="10" xfId="0" applyNumberFormat="1" applyFont="1" applyFill="1" applyBorder="1" applyAlignment="1" applyProtection="1">
      <alignment horizontal="center" vertical="center" wrapText="1"/>
    </xf>
    <xf numFmtId="164" fontId="21" fillId="3" borderId="17" xfId="0" applyNumberFormat="1" applyFont="1" applyFill="1" applyBorder="1" applyAlignment="1" applyProtection="1">
      <alignment horizontal="center" vertical="center" wrapText="1"/>
    </xf>
    <xf numFmtId="165" fontId="21" fillId="5" borderId="5" xfId="0" applyNumberFormat="1" applyFont="1" applyFill="1" applyBorder="1" applyAlignment="1" applyProtection="1">
      <alignment horizontal="center" vertical="center" wrapText="1"/>
    </xf>
    <xf numFmtId="165" fontId="34" fillId="5" borderId="1" xfId="0" applyNumberFormat="1" applyFont="1" applyFill="1" applyBorder="1" applyAlignment="1" applyProtection="1">
      <alignment horizontal="center" vertical="center" wrapText="1"/>
    </xf>
    <xf numFmtId="44" fontId="34" fillId="5" borderId="1" xfId="1" applyFont="1" applyFill="1" applyBorder="1" applyAlignment="1" applyProtection="1">
      <alignment horizontal="center" vertical="center" wrapText="1"/>
    </xf>
    <xf numFmtId="44" fontId="34" fillId="5" borderId="29" xfId="1" applyFont="1" applyFill="1" applyBorder="1" applyAlignment="1" applyProtection="1">
      <alignment horizontal="center" vertical="center" wrapText="1"/>
    </xf>
    <xf numFmtId="44" fontId="34" fillId="5" borderId="4" xfId="1" applyFont="1" applyFill="1" applyBorder="1" applyAlignment="1" applyProtection="1">
      <alignment horizontal="center" vertical="center" wrapText="1"/>
    </xf>
    <xf numFmtId="44" fontId="34" fillId="5" borderId="15" xfId="1" applyFont="1" applyFill="1" applyBorder="1" applyAlignment="1" applyProtection="1">
      <alignment horizontal="center" vertical="center" wrapText="1"/>
    </xf>
    <xf numFmtId="44" fontId="34" fillId="5" borderId="2" xfId="1" applyFont="1" applyFill="1" applyBorder="1" applyAlignment="1" applyProtection="1">
      <alignment horizontal="center" vertical="center" wrapText="1"/>
    </xf>
    <xf numFmtId="44" fontId="24" fillId="10" borderId="12" xfId="1" applyFont="1" applyFill="1" applyBorder="1" applyAlignment="1" applyProtection="1">
      <alignment horizontal="center" vertical="center"/>
    </xf>
    <xf numFmtId="44" fontId="24" fillId="10" borderId="11" xfId="1" applyFont="1" applyFill="1" applyBorder="1" applyAlignment="1" applyProtection="1">
      <alignment horizontal="center" vertical="center"/>
    </xf>
    <xf numFmtId="44" fontId="34" fillId="0" borderId="12" xfId="1" applyFont="1" applyBorder="1" applyAlignment="1" applyProtection="1">
      <alignment horizontal="center" vertical="center"/>
    </xf>
    <xf numFmtId="44" fontId="34" fillId="0" borderId="11" xfId="1" applyFont="1" applyBorder="1" applyAlignment="1" applyProtection="1">
      <alignment horizontal="center" vertical="center"/>
    </xf>
    <xf numFmtId="44" fontId="34" fillId="3" borderId="13" xfId="1" applyFont="1" applyFill="1" applyBorder="1" applyAlignment="1" applyProtection="1">
      <alignment horizontal="center" wrapText="1"/>
    </xf>
    <xf numFmtId="44" fontId="34" fillId="3" borderId="5" xfId="1" applyFont="1" applyFill="1" applyBorder="1" applyAlignment="1" applyProtection="1">
      <alignment horizontal="center" vertical="top" wrapText="1"/>
    </xf>
    <xf numFmtId="44" fontId="34" fillId="0" borderId="3" xfId="1" applyFont="1" applyBorder="1" applyAlignment="1" applyProtection="1">
      <alignment horizontal="center" vertical="center"/>
    </xf>
    <xf numFmtId="44" fontId="34" fillId="0" borderId="1" xfId="1" applyFont="1" applyBorder="1" applyAlignment="1" applyProtection="1">
      <alignment horizontal="center" vertical="center"/>
    </xf>
    <xf numFmtId="0" fontId="11" fillId="9" borderId="17" xfId="0" applyFont="1" applyFill="1" applyBorder="1" applyAlignment="1" applyProtection="1">
      <alignment horizontal="left" vertical="center" wrapText="1"/>
    </xf>
    <xf numFmtId="0" fontId="11" fillId="9" borderId="18" xfId="0" applyFont="1" applyFill="1" applyBorder="1" applyAlignment="1" applyProtection="1">
      <alignment horizontal="left" vertical="center" wrapText="1"/>
    </xf>
    <xf numFmtId="0" fontId="11" fillId="9" borderId="14" xfId="0" applyFont="1" applyFill="1" applyBorder="1" applyAlignment="1" applyProtection="1">
      <alignment horizontal="left" vertical="center" wrapText="1"/>
    </xf>
    <xf numFmtId="0" fontId="11" fillId="9" borderId="7" xfId="0" applyFont="1" applyFill="1" applyBorder="1" applyAlignment="1" applyProtection="1">
      <alignment horizontal="left" vertical="center" wrapText="1"/>
    </xf>
    <xf numFmtId="0" fontId="11" fillId="9" borderId="9" xfId="0" applyFont="1" applyFill="1" applyBorder="1" applyAlignment="1" applyProtection="1">
      <alignment horizontal="left" vertical="center" wrapText="1"/>
    </xf>
    <xf numFmtId="0" fontId="11" fillId="9" borderId="11" xfId="0" applyFont="1" applyFill="1" applyBorder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top" wrapText="1"/>
    </xf>
    <xf numFmtId="170" fontId="9" fillId="8" borderId="0" xfId="1" applyNumberFormat="1" applyFont="1" applyFill="1" applyAlignment="1" applyProtection="1">
      <alignment horizontal="center"/>
      <protection locked="0"/>
    </xf>
    <xf numFmtId="9" fontId="9" fillId="8" borderId="0" xfId="2" applyFont="1" applyFill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114097</xdr:rowOff>
    </xdr:from>
    <xdr:to>
      <xdr:col>4</xdr:col>
      <xdr:colOff>323850</xdr:colOff>
      <xdr:row>5</xdr:row>
      <xdr:rowOff>228600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B4105C1-7F2E-475C-9A6C-271E487BB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314122"/>
          <a:ext cx="2343150" cy="1105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5"/>
  <sheetViews>
    <sheetView tabSelected="1" zoomScaleNormal="100" workbookViewId="0">
      <pane ySplit="10" topLeftCell="A11" activePane="bottomLeft" state="frozen"/>
      <selection pane="bottomLeft" activeCell="P12" sqref="P12"/>
    </sheetView>
  </sheetViews>
  <sheetFormatPr defaultRowHeight="15.75" x14ac:dyDescent="0.25"/>
  <cols>
    <col min="1" max="1" width="1.7109375" style="157" customWidth="1"/>
    <col min="2" max="2" width="3.42578125" style="157" customWidth="1"/>
    <col min="3" max="3" width="27.7109375" style="157" customWidth="1"/>
    <col min="4" max="4" width="10.7109375" style="162" hidden="1" customWidth="1"/>
    <col min="5" max="5" width="10.7109375" style="179" customWidth="1"/>
    <col min="6" max="6" width="14" style="159" hidden="1" customWidth="1"/>
    <col min="7" max="7" width="10.7109375" style="164" customWidth="1"/>
    <col min="8" max="8" width="14.28515625" style="165" hidden="1" customWidth="1"/>
    <col min="9" max="9" width="17.5703125" style="166" hidden="1" customWidth="1"/>
    <col min="10" max="10" width="16.85546875" style="54" hidden="1" customWidth="1"/>
    <col min="11" max="11" width="13.7109375" style="15" customWidth="1"/>
    <col min="12" max="12" width="15.7109375" style="15" customWidth="1"/>
    <col min="13" max="14" width="15.7109375" style="156" customWidth="1"/>
    <col min="15" max="15" width="22.7109375" style="174" customWidth="1"/>
    <col min="16" max="16" width="22.7109375" style="54" customWidth="1"/>
    <col min="17" max="17" width="17.5703125" style="54" hidden="1" customWidth="1"/>
    <col min="18" max="18" width="15.5703125" style="200" hidden="1" customWidth="1"/>
    <col min="19" max="19" width="17.140625" style="175" hidden="1" customWidth="1"/>
    <col min="20" max="20" width="15.28515625" style="54" hidden="1" customWidth="1"/>
    <col min="21" max="21" width="13.5703125" style="54" customWidth="1"/>
    <col min="22" max="22" width="13.7109375" style="60" customWidth="1"/>
    <col min="23" max="23" width="23.5703125" style="57" customWidth="1"/>
    <col min="24" max="24" width="25.28515625" style="157" customWidth="1"/>
    <col min="25" max="25" width="10.42578125" style="157" customWidth="1"/>
    <col min="26" max="26" width="26" style="157" hidden="1" customWidth="1"/>
    <col min="27" max="27" width="13.85546875" style="157" hidden="1" customWidth="1"/>
    <col min="28" max="28" width="9.140625" style="157" customWidth="1"/>
    <col min="29" max="16384" width="9.140625" style="157"/>
  </cols>
  <sheetData>
    <row r="1" spans="2:27" ht="15.75" customHeight="1" x14ac:dyDescent="0.25">
      <c r="B1" s="1"/>
      <c r="C1" s="1"/>
      <c r="D1" s="75"/>
      <c r="E1" s="178"/>
      <c r="F1" s="86"/>
      <c r="G1" s="25"/>
      <c r="H1" s="97"/>
      <c r="I1" s="143"/>
      <c r="J1" s="47"/>
      <c r="O1" s="44"/>
      <c r="P1" s="47"/>
      <c r="Q1" s="47"/>
      <c r="R1" s="196"/>
      <c r="S1" s="8"/>
      <c r="T1" s="47"/>
      <c r="U1" s="47"/>
    </row>
    <row r="2" spans="2:27" ht="21" customHeight="1" x14ac:dyDescent="0.3">
      <c r="D2" s="73"/>
      <c r="E2" s="7" t="s">
        <v>111</v>
      </c>
      <c r="F2" s="84"/>
      <c r="G2" s="24"/>
      <c r="H2" s="96"/>
      <c r="I2" s="158"/>
      <c r="J2" s="47"/>
      <c r="O2" s="44"/>
      <c r="P2" s="47"/>
      <c r="Q2" s="47"/>
      <c r="R2" s="196"/>
      <c r="S2" s="8"/>
      <c r="T2" s="47"/>
      <c r="U2" s="47"/>
    </row>
    <row r="3" spans="2:27" x14ac:dyDescent="0.25">
      <c r="D3" s="74"/>
      <c r="E3" s="178"/>
      <c r="G3" s="25"/>
      <c r="H3" s="97"/>
      <c r="I3" s="143"/>
      <c r="J3" s="47"/>
      <c r="O3" s="44"/>
      <c r="P3" s="47"/>
      <c r="Q3" s="47"/>
      <c r="R3" s="196"/>
      <c r="S3" s="8"/>
      <c r="T3" s="47"/>
      <c r="U3" s="47"/>
    </row>
    <row r="4" spans="2:27" ht="21" customHeight="1" x14ac:dyDescent="0.3">
      <c r="D4" s="74"/>
      <c r="E4" s="186" t="s">
        <v>110</v>
      </c>
      <c r="F4" s="85"/>
      <c r="G4" s="26"/>
      <c r="H4" s="160"/>
      <c r="I4" s="144"/>
      <c r="J4" s="47"/>
      <c r="K4" s="14"/>
      <c r="L4" s="14"/>
      <c r="M4" s="238">
        <v>200000</v>
      </c>
      <c r="N4" s="238"/>
      <c r="P4" s="47"/>
      <c r="Q4" s="161"/>
      <c r="R4" s="196"/>
      <c r="S4" s="8"/>
      <c r="T4" s="47"/>
    </row>
    <row r="5" spans="2:27" ht="20.25" x14ac:dyDescent="0.3">
      <c r="C5" s="163"/>
      <c r="E5" s="186" t="s">
        <v>122</v>
      </c>
      <c r="G5" s="194"/>
      <c r="J5" s="47"/>
      <c r="M5" s="239">
        <v>1</v>
      </c>
      <c r="N5" s="239"/>
      <c r="P5" s="47"/>
      <c r="Q5" s="161"/>
      <c r="R5" s="196"/>
      <c r="S5" s="8"/>
      <c r="T5" s="47"/>
      <c r="U5" s="47"/>
    </row>
    <row r="6" spans="2:27" ht="20.25" x14ac:dyDescent="0.3">
      <c r="C6" s="163"/>
      <c r="E6" s="182"/>
      <c r="J6" s="47"/>
      <c r="O6" s="187"/>
      <c r="P6" s="47"/>
      <c r="Q6" s="47"/>
      <c r="R6" s="196"/>
      <c r="S6" s="8"/>
      <c r="T6" s="47"/>
      <c r="U6" s="47"/>
    </row>
    <row r="7" spans="2:27" ht="63" customHeight="1" x14ac:dyDescent="0.2">
      <c r="B7" s="1"/>
      <c r="C7" s="1"/>
      <c r="D7" s="75"/>
      <c r="E7" s="237" t="s">
        <v>118</v>
      </c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</row>
    <row r="8" spans="2:27" ht="6" customHeight="1" thickBot="1" x14ac:dyDescent="0.3">
      <c r="B8" s="1"/>
      <c r="C8" s="1"/>
      <c r="D8" s="75"/>
      <c r="E8" s="178"/>
      <c r="F8" s="86"/>
      <c r="G8" s="25"/>
      <c r="H8" s="98" t="s">
        <v>0</v>
      </c>
      <c r="I8" s="48"/>
      <c r="J8" s="48"/>
      <c r="M8" s="21"/>
      <c r="N8" s="21"/>
      <c r="O8" s="45"/>
      <c r="P8" s="48"/>
      <c r="Q8" s="48"/>
      <c r="R8" s="197"/>
      <c r="S8" s="9"/>
      <c r="T8" s="48"/>
      <c r="U8" s="48"/>
    </row>
    <row r="9" spans="2:27" s="167" customFormat="1" ht="29.25" customHeight="1" x14ac:dyDescent="0.25">
      <c r="C9" s="5"/>
      <c r="D9" s="76" t="s">
        <v>1</v>
      </c>
      <c r="E9" s="180" t="s">
        <v>1</v>
      </c>
      <c r="F9" s="87" t="s">
        <v>2</v>
      </c>
      <c r="G9" s="206" t="s">
        <v>2</v>
      </c>
      <c r="H9" s="99" t="s">
        <v>3</v>
      </c>
      <c r="I9" s="49" t="s">
        <v>4</v>
      </c>
      <c r="J9" s="153" t="s">
        <v>120</v>
      </c>
      <c r="K9" s="153" t="s">
        <v>5</v>
      </c>
      <c r="L9" s="153" t="s">
        <v>9</v>
      </c>
      <c r="M9" s="208" t="s">
        <v>6</v>
      </c>
      <c r="N9" s="209" t="s">
        <v>10</v>
      </c>
      <c r="O9" s="202" t="s">
        <v>115</v>
      </c>
      <c r="P9" s="202" t="s">
        <v>115</v>
      </c>
      <c r="Q9" s="62" t="s">
        <v>7</v>
      </c>
      <c r="R9" s="40" t="s">
        <v>8</v>
      </c>
      <c r="S9" s="10" t="s">
        <v>124</v>
      </c>
      <c r="T9" s="55" t="s">
        <v>125</v>
      </c>
      <c r="U9" s="183" t="s">
        <v>117</v>
      </c>
      <c r="V9" s="227" t="s">
        <v>10</v>
      </c>
      <c r="W9" s="202" t="s">
        <v>113</v>
      </c>
      <c r="X9"/>
    </row>
    <row r="10" spans="2:27" s="168" customFormat="1" ht="31.5" customHeight="1" thickBot="1" x14ac:dyDescent="0.3">
      <c r="B10" s="4"/>
      <c r="C10" s="5"/>
      <c r="D10" s="77" t="s">
        <v>11</v>
      </c>
      <c r="E10" s="29" t="s">
        <v>12</v>
      </c>
      <c r="F10" s="88" t="s">
        <v>11</v>
      </c>
      <c r="G10" s="207" t="s">
        <v>12</v>
      </c>
      <c r="H10" s="103" t="s">
        <v>11</v>
      </c>
      <c r="I10" s="145" t="s">
        <v>13</v>
      </c>
      <c r="J10" s="154"/>
      <c r="K10" s="154" t="s">
        <v>14</v>
      </c>
      <c r="L10" s="154" t="s">
        <v>126</v>
      </c>
      <c r="M10" s="210" t="s">
        <v>14</v>
      </c>
      <c r="N10" s="211" t="s">
        <v>126</v>
      </c>
      <c r="O10" s="201" t="s">
        <v>114</v>
      </c>
      <c r="P10" s="201" t="s">
        <v>121</v>
      </c>
      <c r="Q10" s="63" t="s">
        <v>15</v>
      </c>
      <c r="R10" s="41" t="s">
        <v>15</v>
      </c>
      <c r="S10" s="20" t="s">
        <v>123</v>
      </c>
      <c r="T10" s="56" t="s">
        <v>123</v>
      </c>
      <c r="U10" s="155" t="s">
        <v>16</v>
      </c>
      <c r="V10" s="228" t="s">
        <v>16</v>
      </c>
      <c r="W10" s="201" t="s">
        <v>16</v>
      </c>
      <c r="X10"/>
      <c r="Z10" s="168" t="s">
        <v>17</v>
      </c>
      <c r="AA10" s="168" t="s">
        <v>18</v>
      </c>
    </row>
    <row r="11" spans="2:27" ht="25.5" customHeight="1" thickBot="1" x14ac:dyDescent="0.25">
      <c r="B11" s="231" t="s">
        <v>128</v>
      </c>
      <c r="C11" s="232"/>
      <c r="D11" s="189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5"/>
      <c r="X11" s="169"/>
      <c r="Z11" s="176">
        <f>M2*0.4</f>
        <v>0</v>
      </c>
      <c r="AA11" s="176">
        <f>M2*0.5</f>
        <v>0</v>
      </c>
    </row>
    <row r="12" spans="2:27" ht="25.5" customHeight="1" thickBot="1" x14ac:dyDescent="0.25">
      <c r="C12" s="2" t="s">
        <v>44</v>
      </c>
      <c r="D12" s="78" t="s">
        <v>22</v>
      </c>
      <c r="E12" s="30" t="s">
        <v>20</v>
      </c>
      <c r="F12" s="89">
        <v>30.152000000000001</v>
      </c>
      <c r="G12" s="212">
        <v>43084</v>
      </c>
      <c r="H12" s="100">
        <f>F12</f>
        <v>30.152000000000001</v>
      </c>
      <c r="I12" s="146">
        <f>Z13</f>
        <v>80000</v>
      </c>
      <c r="J12" s="188">
        <f t="shared" ref="J12:J21" si="0">$M$5</f>
        <v>1</v>
      </c>
      <c r="K12" s="16" t="s">
        <v>20</v>
      </c>
      <c r="L12" s="16" t="s">
        <v>20</v>
      </c>
      <c r="M12" s="213">
        <f>Z14*F12</f>
        <v>2412.16</v>
      </c>
      <c r="N12" s="213">
        <f>M12*J12</f>
        <v>2412.16</v>
      </c>
      <c r="O12" s="203">
        <f>SUM(K12,M12)</f>
        <v>2412.16</v>
      </c>
      <c r="P12" s="203">
        <f t="shared" ref="P12" si="1">O12*J12</f>
        <v>2412.16</v>
      </c>
      <c r="Q12" s="50" t="s">
        <v>20</v>
      </c>
      <c r="R12" s="198">
        <v>2000</v>
      </c>
      <c r="S12" s="11">
        <f>I12-R12</f>
        <v>78000</v>
      </c>
      <c r="T12" s="50" t="s">
        <v>20</v>
      </c>
      <c r="U12" s="50" t="s">
        <v>20</v>
      </c>
      <c r="V12" s="225">
        <f>S12/1000*F12</f>
        <v>2351.8560000000002</v>
      </c>
      <c r="W12" s="223">
        <f>SUM(U12:V12)</f>
        <v>2351.8560000000002</v>
      </c>
      <c r="X12" s="169"/>
      <c r="Z12" s="176">
        <f>Z11/1000</f>
        <v>0</v>
      </c>
      <c r="AA12" s="171">
        <f>AA11/1000</f>
        <v>0</v>
      </c>
    </row>
    <row r="13" spans="2:27" ht="25.5" customHeight="1" thickBot="1" x14ac:dyDescent="0.25">
      <c r="B13" s="231" t="s">
        <v>19</v>
      </c>
      <c r="C13" s="232"/>
      <c r="D13" s="189"/>
      <c r="E13" s="184"/>
      <c r="F13" s="184"/>
      <c r="G13" s="184"/>
      <c r="H13" s="184"/>
      <c r="I13" s="184"/>
      <c r="J13" s="184"/>
      <c r="K13" s="184"/>
      <c r="L13" s="184"/>
      <c r="M13" s="140"/>
      <c r="N13" s="195"/>
      <c r="O13" s="184"/>
      <c r="P13" s="184"/>
      <c r="Q13" s="184"/>
      <c r="R13" s="184"/>
      <c r="S13" s="184"/>
      <c r="T13" s="184"/>
      <c r="U13" s="184"/>
      <c r="V13" s="184"/>
      <c r="W13" s="185"/>
      <c r="X13" s="169"/>
      <c r="Z13" s="176">
        <f>M4*0.4</f>
        <v>80000</v>
      </c>
      <c r="AA13" s="176">
        <f>M4*0.5</f>
        <v>100000</v>
      </c>
    </row>
    <row r="14" spans="2:27" ht="25.5" customHeight="1" thickBot="1" x14ac:dyDescent="0.25">
      <c r="C14" s="2" t="s">
        <v>44</v>
      </c>
      <c r="D14" s="78" t="s">
        <v>22</v>
      </c>
      <c r="E14" s="30" t="s">
        <v>20</v>
      </c>
      <c r="F14" s="89">
        <v>29.113</v>
      </c>
      <c r="G14" s="212">
        <v>40897</v>
      </c>
      <c r="H14" s="100">
        <f>F14</f>
        <v>29.113</v>
      </c>
      <c r="I14" s="146">
        <f>Z13</f>
        <v>80000</v>
      </c>
      <c r="J14" s="188">
        <f t="shared" si="0"/>
        <v>1</v>
      </c>
      <c r="K14" s="16" t="s">
        <v>20</v>
      </c>
      <c r="L14" s="38" t="s">
        <v>20</v>
      </c>
      <c r="M14" s="218">
        <f>Z14*F14</f>
        <v>2329.04</v>
      </c>
      <c r="N14" s="222">
        <f>M14*J14</f>
        <v>2329.04</v>
      </c>
      <c r="O14" s="203">
        <f>SUM(K14,M14)</f>
        <v>2329.04</v>
      </c>
      <c r="P14" s="203">
        <f t="shared" ref="P14:P21" si="2">O14*J14</f>
        <v>2329.04</v>
      </c>
      <c r="Q14" s="50" t="s">
        <v>20</v>
      </c>
      <c r="R14" s="198">
        <v>5000</v>
      </c>
      <c r="S14" s="11">
        <f t="shared" ref="S14:S21" si="3">I14-R14</f>
        <v>75000</v>
      </c>
      <c r="T14" s="50" t="s">
        <v>20</v>
      </c>
      <c r="U14" s="50" t="s">
        <v>20</v>
      </c>
      <c r="V14" s="225">
        <f t="shared" ref="V14:V21" si="4">S14/1000*F14</f>
        <v>2183.4749999999999</v>
      </c>
      <c r="W14" s="223">
        <f>SUM(U14:V14)</f>
        <v>2183.4749999999999</v>
      </c>
      <c r="X14" s="169"/>
      <c r="Z14" s="176">
        <f>Z13/1000</f>
        <v>80</v>
      </c>
      <c r="AA14" s="171">
        <f>AA13/1000</f>
        <v>100</v>
      </c>
    </row>
    <row r="15" spans="2:27" ht="25.5" customHeight="1" thickBot="1" x14ac:dyDescent="0.25">
      <c r="C15" s="2" t="s">
        <v>40</v>
      </c>
      <c r="D15" s="78">
        <v>8.2899999999999991</v>
      </c>
      <c r="E15" s="31">
        <v>42724</v>
      </c>
      <c r="F15" s="90">
        <v>29.113</v>
      </c>
      <c r="G15" s="212">
        <v>42724</v>
      </c>
      <c r="H15" s="100">
        <f t="shared" ref="H15:H21" si="5">D15+F15</f>
        <v>37.402999999999999</v>
      </c>
      <c r="I15" s="146">
        <f>Z13</f>
        <v>80000</v>
      </c>
      <c r="J15" s="188">
        <f t="shared" si="0"/>
        <v>1</v>
      </c>
      <c r="K15" s="16">
        <f>Z14*D15</f>
        <v>663.19999999999993</v>
      </c>
      <c r="L15" s="16">
        <f>K15*J15</f>
        <v>663.19999999999993</v>
      </c>
      <c r="M15" s="222">
        <f>Z14*F15</f>
        <v>2329.04</v>
      </c>
      <c r="N15" s="220">
        <f t="shared" ref="N15:N21" si="6">M15*J15</f>
        <v>2329.04</v>
      </c>
      <c r="O15" s="203">
        <f>SUM(K15,M15)</f>
        <v>2992.24</v>
      </c>
      <c r="P15" s="203">
        <f t="shared" si="2"/>
        <v>2992.24</v>
      </c>
      <c r="Q15" s="50" t="s">
        <v>20</v>
      </c>
      <c r="R15" s="198">
        <v>5000</v>
      </c>
      <c r="S15" s="11">
        <f t="shared" si="3"/>
        <v>75000</v>
      </c>
      <c r="T15" s="50" t="s">
        <v>20</v>
      </c>
      <c r="U15" s="50">
        <f t="shared" ref="U15:U21" si="7">K15</f>
        <v>663.19999999999993</v>
      </c>
      <c r="V15" s="225">
        <f t="shared" si="4"/>
        <v>2183.4749999999999</v>
      </c>
      <c r="W15" s="223">
        <f t="shared" ref="W15:W21" si="8">SUM(U15:V15)</f>
        <v>2846.6749999999997</v>
      </c>
      <c r="X15" s="169"/>
      <c r="Z15" s="157" t="s">
        <v>21</v>
      </c>
    </row>
    <row r="16" spans="2:27" ht="25.5" customHeight="1" thickBot="1" x14ac:dyDescent="0.25">
      <c r="C16" s="2" t="s">
        <v>119</v>
      </c>
      <c r="D16" s="78">
        <v>5.85</v>
      </c>
      <c r="E16" s="31">
        <v>42724</v>
      </c>
      <c r="F16" s="90">
        <v>29.113</v>
      </c>
      <c r="G16" s="212">
        <v>42724</v>
      </c>
      <c r="H16" s="100">
        <f t="shared" si="5"/>
        <v>34.963000000000001</v>
      </c>
      <c r="I16" s="146">
        <f>Z13</f>
        <v>80000</v>
      </c>
      <c r="J16" s="188">
        <f t="shared" si="0"/>
        <v>1</v>
      </c>
      <c r="K16" s="16">
        <f>Z14*D16</f>
        <v>468</v>
      </c>
      <c r="L16" s="16">
        <f t="shared" ref="L16:L21" si="9">K16*J16</f>
        <v>468</v>
      </c>
      <c r="M16" s="220">
        <f>Z14*F16</f>
        <v>2329.04</v>
      </c>
      <c r="N16" s="220">
        <f t="shared" si="6"/>
        <v>2329.04</v>
      </c>
      <c r="O16" s="203">
        <f t="shared" ref="O16:O21" si="10">SUM(K16,M16)</f>
        <v>2797.04</v>
      </c>
      <c r="P16" s="203">
        <f t="shared" si="2"/>
        <v>2797.04</v>
      </c>
      <c r="Q16" s="50" t="s">
        <v>20</v>
      </c>
      <c r="R16" s="198">
        <v>5000</v>
      </c>
      <c r="S16" s="11">
        <f t="shared" si="3"/>
        <v>75000</v>
      </c>
      <c r="T16" s="50" t="s">
        <v>20</v>
      </c>
      <c r="U16" s="50">
        <f t="shared" si="7"/>
        <v>468</v>
      </c>
      <c r="V16" s="225">
        <f t="shared" si="4"/>
        <v>2183.4749999999999</v>
      </c>
      <c r="W16" s="223">
        <f t="shared" si="8"/>
        <v>2651.4749999999999</v>
      </c>
      <c r="X16" s="169"/>
      <c r="Z16" s="170">
        <f>M4*0.4</f>
        <v>80000</v>
      </c>
    </row>
    <row r="17" spans="2:24" ht="25.5" customHeight="1" thickBot="1" x14ac:dyDescent="0.25">
      <c r="C17" s="2" t="s">
        <v>91</v>
      </c>
      <c r="D17" s="78">
        <v>8.4600000000000009</v>
      </c>
      <c r="E17" s="31">
        <v>42724</v>
      </c>
      <c r="F17" s="90">
        <v>29.113</v>
      </c>
      <c r="G17" s="212">
        <v>42724</v>
      </c>
      <c r="H17" s="100">
        <f t="shared" si="5"/>
        <v>37.573</v>
      </c>
      <c r="I17" s="146">
        <f>Z13</f>
        <v>80000</v>
      </c>
      <c r="J17" s="188">
        <f t="shared" si="0"/>
        <v>1</v>
      </c>
      <c r="K17" s="16">
        <f>Z14*D17</f>
        <v>676.80000000000007</v>
      </c>
      <c r="L17" s="16">
        <f t="shared" si="9"/>
        <v>676.80000000000007</v>
      </c>
      <c r="M17" s="220">
        <f>Z14*F17</f>
        <v>2329.04</v>
      </c>
      <c r="N17" s="220">
        <f t="shared" si="6"/>
        <v>2329.04</v>
      </c>
      <c r="O17" s="203">
        <f t="shared" si="10"/>
        <v>3005.84</v>
      </c>
      <c r="P17" s="203">
        <f t="shared" si="2"/>
        <v>3005.84</v>
      </c>
      <c r="Q17" s="50" t="s">
        <v>20</v>
      </c>
      <c r="R17" s="198">
        <v>5000</v>
      </c>
      <c r="S17" s="11">
        <f t="shared" si="3"/>
        <v>75000</v>
      </c>
      <c r="T17" s="50" t="s">
        <v>20</v>
      </c>
      <c r="U17" s="50">
        <f t="shared" si="7"/>
        <v>676.80000000000007</v>
      </c>
      <c r="V17" s="225">
        <f t="shared" si="4"/>
        <v>2183.4749999999999</v>
      </c>
      <c r="W17" s="223">
        <f t="shared" si="8"/>
        <v>2860.2750000000001</v>
      </c>
      <c r="X17" s="169"/>
    </row>
    <row r="18" spans="2:24" ht="25.5" customHeight="1" thickBot="1" x14ac:dyDescent="0.25">
      <c r="C18" s="2" t="s">
        <v>48</v>
      </c>
      <c r="D18" s="78">
        <v>12.9</v>
      </c>
      <c r="E18" s="31">
        <v>42719</v>
      </c>
      <c r="F18" s="90">
        <v>29.113</v>
      </c>
      <c r="G18" s="212">
        <v>42724</v>
      </c>
      <c r="H18" s="100">
        <f t="shared" si="5"/>
        <v>42.012999999999998</v>
      </c>
      <c r="I18" s="146">
        <f>Z13</f>
        <v>80000</v>
      </c>
      <c r="J18" s="188">
        <f t="shared" si="0"/>
        <v>1</v>
      </c>
      <c r="K18" s="16">
        <f>Z14*D18</f>
        <v>1032</v>
      </c>
      <c r="L18" s="16">
        <f t="shared" si="9"/>
        <v>1032</v>
      </c>
      <c r="M18" s="220">
        <f>Z14*F18</f>
        <v>2329.04</v>
      </c>
      <c r="N18" s="220">
        <f t="shared" si="6"/>
        <v>2329.04</v>
      </c>
      <c r="O18" s="203">
        <f t="shared" si="10"/>
        <v>3361.04</v>
      </c>
      <c r="P18" s="203">
        <f t="shared" si="2"/>
        <v>3361.04</v>
      </c>
      <c r="Q18" s="50" t="s">
        <v>20</v>
      </c>
      <c r="R18" s="198">
        <v>5000</v>
      </c>
      <c r="S18" s="11">
        <f t="shared" si="3"/>
        <v>75000</v>
      </c>
      <c r="T18" s="50" t="s">
        <v>20</v>
      </c>
      <c r="U18" s="50">
        <f t="shared" si="7"/>
        <v>1032</v>
      </c>
      <c r="V18" s="225">
        <f t="shared" si="4"/>
        <v>2183.4749999999999</v>
      </c>
      <c r="W18" s="223">
        <f t="shared" si="8"/>
        <v>3215.4749999999999</v>
      </c>
      <c r="X18" s="169"/>
    </row>
    <row r="19" spans="2:24" ht="25.5" customHeight="1" thickBot="1" x14ac:dyDescent="0.25">
      <c r="C19" s="2" t="s">
        <v>49</v>
      </c>
      <c r="D19" s="78">
        <v>1.2889999999999999</v>
      </c>
      <c r="E19" s="31">
        <v>42724</v>
      </c>
      <c r="F19" s="90">
        <v>29.113</v>
      </c>
      <c r="G19" s="212">
        <v>42724</v>
      </c>
      <c r="H19" s="100">
        <f t="shared" si="5"/>
        <v>30.402000000000001</v>
      </c>
      <c r="I19" s="146">
        <f>Z13</f>
        <v>80000</v>
      </c>
      <c r="J19" s="188">
        <f t="shared" si="0"/>
        <v>1</v>
      </c>
      <c r="K19" s="16">
        <f>Z14*D19</f>
        <v>103.11999999999999</v>
      </c>
      <c r="L19" s="16">
        <f t="shared" si="9"/>
        <v>103.11999999999999</v>
      </c>
      <c r="M19" s="220">
        <f>Z14*F19</f>
        <v>2329.04</v>
      </c>
      <c r="N19" s="220">
        <f t="shared" si="6"/>
        <v>2329.04</v>
      </c>
      <c r="O19" s="203">
        <f t="shared" si="10"/>
        <v>2432.16</v>
      </c>
      <c r="P19" s="203">
        <f t="shared" si="2"/>
        <v>2432.16</v>
      </c>
      <c r="Q19" s="50" t="s">
        <v>20</v>
      </c>
      <c r="R19" s="198">
        <v>5000</v>
      </c>
      <c r="S19" s="11">
        <f t="shared" si="3"/>
        <v>75000</v>
      </c>
      <c r="T19" s="50" t="s">
        <v>20</v>
      </c>
      <c r="U19" s="50">
        <f t="shared" si="7"/>
        <v>103.11999999999999</v>
      </c>
      <c r="V19" s="225">
        <f t="shared" si="4"/>
        <v>2183.4749999999999</v>
      </c>
      <c r="W19" s="223">
        <f t="shared" si="8"/>
        <v>2286.5949999999998</v>
      </c>
      <c r="X19" s="169"/>
    </row>
    <row r="20" spans="2:24" ht="25.5" customHeight="1" thickBot="1" x14ac:dyDescent="0.25">
      <c r="C20" s="2" t="s">
        <v>50</v>
      </c>
      <c r="D20" s="78">
        <v>4.2850000000000001</v>
      </c>
      <c r="E20" s="31">
        <v>42734</v>
      </c>
      <c r="F20" s="90">
        <v>29.113</v>
      </c>
      <c r="G20" s="212">
        <v>42724</v>
      </c>
      <c r="H20" s="100">
        <f t="shared" si="5"/>
        <v>33.397999999999996</v>
      </c>
      <c r="I20" s="146">
        <f>Z13</f>
        <v>80000</v>
      </c>
      <c r="J20" s="188">
        <f t="shared" si="0"/>
        <v>1</v>
      </c>
      <c r="K20" s="16">
        <f>Z14*D20</f>
        <v>342.8</v>
      </c>
      <c r="L20" s="16">
        <f t="shared" si="9"/>
        <v>342.8</v>
      </c>
      <c r="M20" s="220">
        <f>Z14*F20</f>
        <v>2329.04</v>
      </c>
      <c r="N20" s="220">
        <f t="shared" si="6"/>
        <v>2329.04</v>
      </c>
      <c r="O20" s="203">
        <f t="shared" si="10"/>
        <v>2671.84</v>
      </c>
      <c r="P20" s="203">
        <f t="shared" si="2"/>
        <v>2671.84</v>
      </c>
      <c r="Q20" s="50" t="s">
        <v>20</v>
      </c>
      <c r="R20" s="198">
        <v>5000</v>
      </c>
      <c r="S20" s="11">
        <f t="shared" si="3"/>
        <v>75000</v>
      </c>
      <c r="T20" s="50" t="s">
        <v>20</v>
      </c>
      <c r="U20" s="50">
        <f t="shared" si="7"/>
        <v>342.8</v>
      </c>
      <c r="V20" s="225">
        <f t="shared" si="4"/>
        <v>2183.4749999999999</v>
      </c>
      <c r="W20" s="223">
        <f t="shared" si="8"/>
        <v>2526.2750000000001</v>
      </c>
      <c r="X20" s="169"/>
    </row>
    <row r="21" spans="2:24" ht="25.5" customHeight="1" thickBot="1" x14ac:dyDescent="0.25">
      <c r="C21" s="6" t="s">
        <v>51</v>
      </c>
      <c r="D21" s="78">
        <v>6.992</v>
      </c>
      <c r="E21" s="31">
        <v>42724</v>
      </c>
      <c r="F21" s="90">
        <v>29.113</v>
      </c>
      <c r="G21" s="212">
        <v>42724</v>
      </c>
      <c r="H21" s="100">
        <f t="shared" si="5"/>
        <v>36.104999999999997</v>
      </c>
      <c r="I21" s="146">
        <f>Z13</f>
        <v>80000</v>
      </c>
      <c r="J21" s="188">
        <f t="shared" si="0"/>
        <v>1</v>
      </c>
      <c r="K21" s="38">
        <f>Z14*D21</f>
        <v>559.36</v>
      </c>
      <c r="L21" s="16">
        <f t="shared" si="9"/>
        <v>559.36</v>
      </c>
      <c r="M21" s="218">
        <f>Z14*F21</f>
        <v>2329.04</v>
      </c>
      <c r="N21" s="219">
        <f t="shared" si="6"/>
        <v>2329.04</v>
      </c>
      <c r="O21" s="203">
        <f t="shared" si="10"/>
        <v>2888.4</v>
      </c>
      <c r="P21" s="203">
        <f t="shared" si="2"/>
        <v>2888.4</v>
      </c>
      <c r="Q21" s="50" t="s">
        <v>20</v>
      </c>
      <c r="R21" s="198">
        <v>5000</v>
      </c>
      <c r="S21" s="11">
        <f t="shared" si="3"/>
        <v>75000</v>
      </c>
      <c r="T21" s="50" t="s">
        <v>20</v>
      </c>
      <c r="U21" s="50">
        <f t="shared" si="7"/>
        <v>559.36</v>
      </c>
      <c r="V21" s="225">
        <f t="shared" si="4"/>
        <v>2183.4749999999999</v>
      </c>
      <c r="W21" s="223">
        <f t="shared" si="8"/>
        <v>2742.835</v>
      </c>
      <c r="X21" s="169"/>
    </row>
    <row r="22" spans="2:24" ht="25.5" customHeight="1" thickBot="1" x14ac:dyDescent="0.25">
      <c r="B22" s="231" t="s">
        <v>101</v>
      </c>
      <c r="C22" s="232"/>
      <c r="D22" s="79"/>
      <c r="E22" s="67"/>
      <c r="F22" s="95"/>
      <c r="G22" s="67"/>
      <c r="H22" s="138"/>
      <c r="I22" s="147"/>
      <c r="J22" s="69"/>
      <c r="K22" s="125"/>
      <c r="L22" s="125"/>
      <c r="M22" s="123"/>
      <c r="N22" s="123"/>
      <c r="O22" s="122"/>
      <c r="P22" s="69"/>
      <c r="Q22" s="52"/>
      <c r="R22" s="116"/>
      <c r="S22" s="13"/>
      <c r="T22" s="69"/>
      <c r="U22" s="72"/>
      <c r="V22" s="120"/>
      <c r="W22" s="118"/>
    </row>
    <row r="23" spans="2:24" ht="25.5" customHeight="1" thickBot="1" x14ac:dyDescent="0.25">
      <c r="B23" s="1"/>
      <c r="C23" s="2" t="s">
        <v>44</v>
      </c>
      <c r="D23" s="79" t="s">
        <v>31</v>
      </c>
      <c r="E23" s="32" t="s">
        <v>20</v>
      </c>
      <c r="F23" s="91">
        <v>35.691000000000003</v>
      </c>
      <c r="G23" s="214">
        <v>43054</v>
      </c>
      <c r="H23" s="128">
        <f>F23</f>
        <v>35.691000000000003</v>
      </c>
      <c r="I23" s="148">
        <f>Z13</f>
        <v>80000</v>
      </c>
      <c r="J23" s="188">
        <f>$M$5</f>
        <v>1</v>
      </c>
      <c r="K23" s="16" t="s">
        <v>20</v>
      </c>
      <c r="L23" s="16" t="s">
        <v>20</v>
      </c>
      <c r="M23" s="220">
        <f>Z14*F23</f>
        <v>2855.28</v>
      </c>
      <c r="N23" s="220">
        <f>M23*J23</f>
        <v>2855.28</v>
      </c>
      <c r="O23" s="203">
        <f>SUM(K23,M23)</f>
        <v>2855.28</v>
      </c>
      <c r="P23" s="203">
        <f>O23*J23</f>
        <v>2855.28</v>
      </c>
      <c r="Q23" s="50" t="s">
        <v>20</v>
      </c>
      <c r="R23" s="198">
        <v>10000</v>
      </c>
      <c r="S23" s="11">
        <f>I23-R23</f>
        <v>70000</v>
      </c>
      <c r="T23" s="132">
        <f>I23</f>
        <v>80000</v>
      </c>
      <c r="U23" s="50" t="s">
        <v>20</v>
      </c>
      <c r="V23" s="225">
        <f>S23/1000*F23</f>
        <v>2498.3700000000003</v>
      </c>
      <c r="W23" s="223">
        <f>SUM(U23:V23)</f>
        <v>2498.3700000000003</v>
      </c>
    </row>
    <row r="24" spans="2:24" ht="25.5" customHeight="1" thickBot="1" x14ac:dyDescent="0.25">
      <c r="B24" s="1"/>
      <c r="C24" s="2" t="s">
        <v>109</v>
      </c>
      <c r="D24" s="79" t="s">
        <v>31</v>
      </c>
      <c r="E24" s="32" t="s">
        <v>20</v>
      </c>
      <c r="F24" s="91">
        <v>40.691000000000003</v>
      </c>
      <c r="G24" s="214">
        <v>43054</v>
      </c>
      <c r="H24" s="128">
        <f>F24</f>
        <v>40.691000000000003</v>
      </c>
      <c r="I24" s="148">
        <f>Z13</f>
        <v>80000</v>
      </c>
      <c r="J24" s="188">
        <f>$M$5</f>
        <v>1</v>
      </c>
      <c r="K24" s="16" t="s">
        <v>20</v>
      </c>
      <c r="L24" s="16" t="s">
        <v>20</v>
      </c>
      <c r="M24" s="213">
        <f>Z14*F24</f>
        <v>3255.28</v>
      </c>
      <c r="N24" s="213">
        <f>M24*J24</f>
        <v>3255.28</v>
      </c>
      <c r="O24" s="203">
        <f>SUM(K24,M24)</f>
        <v>3255.28</v>
      </c>
      <c r="P24" s="203">
        <f>O24*J24</f>
        <v>3255.28</v>
      </c>
      <c r="Q24" s="50" t="s">
        <v>20</v>
      </c>
      <c r="R24" s="198">
        <v>10000</v>
      </c>
      <c r="S24" s="11">
        <f>I24-R24</f>
        <v>70000</v>
      </c>
      <c r="T24" s="132">
        <f>I24</f>
        <v>80000</v>
      </c>
      <c r="U24" s="50" t="s">
        <v>20</v>
      </c>
      <c r="V24" s="225">
        <f>S24/1000*F24</f>
        <v>2848.3700000000003</v>
      </c>
      <c r="W24" s="223">
        <f>SUM(U24:V24)</f>
        <v>2848.3700000000003</v>
      </c>
    </row>
    <row r="25" spans="2:24" ht="25.5" customHeight="1" thickBot="1" x14ac:dyDescent="0.25">
      <c r="B25" s="231" t="s">
        <v>23</v>
      </c>
      <c r="C25" s="232"/>
      <c r="D25" s="190" t="s">
        <v>24</v>
      </c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5"/>
      <c r="X25" s="169"/>
    </row>
    <row r="26" spans="2:24" ht="25.5" customHeight="1" thickBot="1" x14ac:dyDescent="0.25">
      <c r="C26" s="2" t="s">
        <v>44</v>
      </c>
      <c r="D26" s="79" t="s">
        <v>20</v>
      </c>
      <c r="E26" s="32" t="s">
        <v>20</v>
      </c>
      <c r="F26" s="91">
        <v>28.75</v>
      </c>
      <c r="G26" s="212">
        <v>42660</v>
      </c>
      <c r="H26" s="100">
        <f>F26</f>
        <v>28.75</v>
      </c>
      <c r="I26" s="146">
        <f>Z13</f>
        <v>80000</v>
      </c>
      <c r="J26" s="188">
        <f t="shared" ref="J26:J32" si="11">$M$5</f>
        <v>1</v>
      </c>
      <c r="K26" s="16" t="s">
        <v>20</v>
      </c>
      <c r="L26" s="16" t="s">
        <v>20</v>
      </c>
      <c r="M26" s="220">
        <f>Z14*F26</f>
        <v>2300</v>
      </c>
      <c r="N26" s="220">
        <f>M26*J26</f>
        <v>2300</v>
      </c>
      <c r="O26" s="203">
        <f>SUM(K26,M26)</f>
        <v>2300</v>
      </c>
      <c r="P26" s="203">
        <f t="shared" ref="P26:P32" si="12">O26*J26</f>
        <v>2300</v>
      </c>
      <c r="Q26" s="50" t="s">
        <v>20</v>
      </c>
      <c r="R26" s="198">
        <v>10000</v>
      </c>
      <c r="S26" s="11">
        <f t="shared" ref="S26:S32" si="13">I26-R26</f>
        <v>70000</v>
      </c>
      <c r="T26" s="50" t="s">
        <v>25</v>
      </c>
      <c r="U26" s="50" t="str">
        <f t="shared" ref="U26:U32" si="14">K26</f>
        <v>N/A</v>
      </c>
      <c r="V26" s="225">
        <f t="shared" ref="V26:V32" si="15">S26/1000*F26</f>
        <v>2012.5</v>
      </c>
      <c r="W26" s="223">
        <f>SUM(U26:V26)</f>
        <v>2012.5</v>
      </c>
      <c r="X26" s="169"/>
    </row>
    <row r="27" spans="2:24" ht="25.5" customHeight="1" thickBot="1" x14ac:dyDescent="0.25">
      <c r="C27" s="2" t="s">
        <v>41</v>
      </c>
      <c r="D27" s="79">
        <v>7.6</v>
      </c>
      <c r="E27" s="32">
        <v>42689</v>
      </c>
      <c r="F27" s="91">
        <v>28.75</v>
      </c>
      <c r="G27" s="212">
        <v>42660</v>
      </c>
      <c r="H27" s="100">
        <f t="shared" ref="H27:H32" si="16">D27+F27</f>
        <v>36.35</v>
      </c>
      <c r="I27" s="146">
        <f>Z13</f>
        <v>80000</v>
      </c>
      <c r="J27" s="188">
        <f t="shared" si="11"/>
        <v>1</v>
      </c>
      <c r="K27" s="16">
        <f>Z14*D27</f>
        <v>608</v>
      </c>
      <c r="L27" s="16">
        <f>K27*J27</f>
        <v>608</v>
      </c>
      <c r="M27" s="220">
        <f>Z14*F27</f>
        <v>2300</v>
      </c>
      <c r="N27" s="220">
        <f t="shared" ref="N27:N32" si="17">M27*J27</f>
        <v>2300</v>
      </c>
      <c r="O27" s="203">
        <f>SUM(K27,M27)</f>
        <v>2908</v>
      </c>
      <c r="P27" s="203">
        <f t="shared" si="12"/>
        <v>2908</v>
      </c>
      <c r="Q27" s="50" t="s">
        <v>20</v>
      </c>
      <c r="R27" s="198">
        <v>10000</v>
      </c>
      <c r="S27" s="11">
        <f t="shared" si="13"/>
        <v>70000</v>
      </c>
      <c r="T27" s="50" t="s">
        <v>20</v>
      </c>
      <c r="U27" s="50">
        <f t="shared" si="14"/>
        <v>608</v>
      </c>
      <c r="V27" s="225">
        <f t="shared" si="15"/>
        <v>2012.5</v>
      </c>
      <c r="W27" s="223">
        <f t="shared" ref="W27:W48" si="18">SUM(U27:V27)</f>
        <v>2620.5</v>
      </c>
      <c r="X27" s="169"/>
    </row>
    <row r="28" spans="2:24" ht="25.5" customHeight="1" thickBot="1" x14ac:dyDescent="0.25">
      <c r="C28" s="2" t="s">
        <v>42</v>
      </c>
      <c r="D28" s="79">
        <v>3.06</v>
      </c>
      <c r="E28" s="32">
        <v>42724</v>
      </c>
      <c r="F28" s="91">
        <v>25.79</v>
      </c>
      <c r="G28" s="212">
        <v>42660</v>
      </c>
      <c r="H28" s="100">
        <f t="shared" si="16"/>
        <v>28.849999999999998</v>
      </c>
      <c r="I28" s="146">
        <f>Z13</f>
        <v>80000</v>
      </c>
      <c r="J28" s="188">
        <f t="shared" si="11"/>
        <v>1</v>
      </c>
      <c r="K28" s="16">
        <f>Z14*D28</f>
        <v>244.8</v>
      </c>
      <c r="L28" s="16">
        <f t="shared" ref="L28:L32" si="19">K28*J28</f>
        <v>244.8</v>
      </c>
      <c r="M28" s="220">
        <f>Z14*F28</f>
        <v>2063.1999999999998</v>
      </c>
      <c r="N28" s="220">
        <f t="shared" si="17"/>
        <v>2063.1999999999998</v>
      </c>
      <c r="O28" s="203">
        <f t="shared" ref="O28:O32" si="20">SUM(K28,M28)</f>
        <v>2308</v>
      </c>
      <c r="P28" s="203">
        <f t="shared" si="12"/>
        <v>2308</v>
      </c>
      <c r="Q28" s="50">
        <v>2000</v>
      </c>
      <c r="R28" s="198">
        <v>10000</v>
      </c>
      <c r="S28" s="11">
        <f t="shared" si="13"/>
        <v>70000</v>
      </c>
      <c r="T28" s="132">
        <f>I28-Q28</f>
        <v>78000</v>
      </c>
      <c r="U28" s="50">
        <f t="shared" si="14"/>
        <v>244.8</v>
      </c>
      <c r="V28" s="225">
        <f t="shared" si="15"/>
        <v>1805.3</v>
      </c>
      <c r="W28" s="223">
        <f t="shared" si="18"/>
        <v>2050.1</v>
      </c>
      <c r="X28" s="169"/>
    </row>
    <row r="29" spans="2:24" ht="25.5" customHeight="1" thickBot="1" x14ac:dyDescent="0.25">
      <c r="C29" s="2" t="s">
        <v>43</v>
      </c>
      <c r="D29" s="79">
        <v>9.5</v>
      </c>
      <c r="E29" s="32">
        <v>42705</v>
      </c>
      <c r="F29" s="91">
        <v>28.75</v>
      </c>
      <c r="G29" s="212">
        <v>42660</v>
      </c>
      <c r="H29" s="100">
        <f t="shared" si="16"/>
        <v>38.25</v>
      </c>
      <c r="I29" s="146">
        <f>Z13</f>
        <v>80000</v>
      </c>
      <c r="J29" s="188">
        <f t="shared" si="11"/>
        <v>1</v>
      </c>
      <c r="K29" s="16">
        <f>Z14*D29</f>
        <v>760</v>
      </c>
      <c r="L29" s="16">
        <f t="shared" si="19"/>
        <v>760</v>
      </c>
      <c r="M29" s="220">
        <f>Z14*F29</f>
        <v>2300</v>
      </c>
      <c r="N29" s="220">
        <f t="shared" si="17"/>
        <v>2300</v>
      </c>
      <c r="O29" s="203">
        <f t="shared" si="20"/>
        <v>3060</v>
      </c>
      <c r="P29" s="203">
        <f t="shared" si="12"/>
        <v>3060</v>
      </c>
      <c r="Q29" s="50" t="s">
        <v>20</v>
      </c>
      <c r="R29" s="198">
        <v>10000</v>
      </c>
      <c r="S29" s="11">
        <f t="shared" si="13"/>
        <v>70000</v>
      </c>
      <c r="T29" s="50" t="s">
        <v>20</v>
      </c>
      <c r="U29" s="50">
        <f t="shared" si="14"/>
        <v>760</v>
      </c>
      <c r="V29" s="225">
        <f t="shared" si="15"/>
        <v>2012.5</v>
      </c>
      <c r="W29" s="223">
        <f t="shared" si="18"/>
        <v>2772.5</v>
      </c>
      <c r="X29" s="169"/>
    </row>
    <row r="30" spans="2:24" ht="25.5" customHeight="1" thickBot="1" x14ac:dyDescent="0.25">
      <c r="C30" s="2" t="s">
        <v>45</v>
      </c>
      <c r="D30" s="79">
        <v>23.587</v>
      </c>
      <c r="E30" s="32">
        <v>42674</v>
      </c>
      <c r="F30" s="91">
        <v>6.89</v>
      </c>
      <c r="G30" s="212">
        <v>42660</v>
      </c>
      <c r="H30" s="100">
        <f t="shared" si="16"/>
        <v>30.477</v>
      </c>
      <c r="I30" s="146">
        <f>Z13</f>
        <v>80000</v>
      </c>
      <c r="J30" s="188">
        <f t="shared" si="11"/>
        <v>1</v>
      </c>
      <c r="K30" s="16">
        <f>Z14*D30</f>
        <v>1886.96</v>
      </c>
      <c r="L30" s="16">
        <f t="shared" si="19"/>
        <v>1886.96</v>
      </c>
      <c r="M30" s="220">
        <f>Z14*F30</f>
        <v>551.19999999999993</v>
      </c>
      <c r="N30" s="220">
        <f t="shared" si="17"/>
        <v>551.19999999999993</v>
      </c>
      <c r="O30" s="203">
        <f t="shared" si="20"/>
        <v>2438.16</v>
      </c>
      <c r="P30" s="203">
        <f t="shared" si="12"/>
        <v>2438.16</v>
      </c>
      <c r="Q30" s="50">
        <v>4000</v>
      </c>
      <c r="R30" s="198">
        <v>10000</v>
      </c>
      <c r="S30" s="11">
        <f t="shared" si="13"/>
        <v>70000</v>
      </c>
      <c r="T30" s="50">
        <f>I30-Q30</f>
        <v>76000</v>
      </c>
      <c r="U30" s="50">
        <f t="shared" si="14"/>
        <v>1886.96</v>
      </c>
      <c r="V30" s="225">
        <f t="shared" si="15"/>
        <v>482.29999999999995</v>
      </c>
      <c r="W30" s="223">
        <f t="shared" si="18"/>
        <v>2369.2600000000002</v>
      </c>
      <c r="X30" s="169"/>
    </row>
    <row r="31" spans="2:24" ht="25.5" customHeight="1" thickBot="1" x14ac:dyDescent="0.25">
      <c r="C31" s="2" t="s">
        <v>46</v>
      </c>
      <c r="D31" s="79">
        <v>8.5</v>
      </c>
      <c r="E31" s="32">
        <v>42705</v>
      </c>
      <c r="F31" s="91">
        <v>28.75</v>
      </c>
      <c r="G31" s="212">
        <v>42660</v>
      </c>
      <c r="H31" s="100">
        <f t="shared" si="16"/>
        <v>37.25</v>
      </c>
      <c r="I31" s="146">
        <f>Z13</f>
        <v>80000</v>
      </c>
      <c r="J31" s="188">
        <f t="shared" si="11"/>
        <v>1</v>
      </c>
      <c r="K31" s="16">
        <f>Z14*D31</f>
        <v>680</v>
      </c>
      <c r="L31" s="16">
        <f t="shared" si="19"/>
        <v>680</v>
      </c>
      <c r="M31" s="220">
        <f>Z14*F31</f>
        <v>2300</v>
      </c>
      <c r="N31" s="220">
        <f t="shared" si="17"/>
        <v>2300</v>
      </c>
      <c r="O31" s="203">
        <f t="shared" si="20"/>
        <v>2980</v>
      </c>
      <c r="P31" s="203">
        <f t="shared" si="12"/>
        <v>2980</v>
      </c>
      <c r="Q31" s="50">
        <v>2000</v>
      </c>
      <c r="R31" s="198">
        <v>10000</v>
      </c>
      <c r="S31" s="11">
        <f t="shared" si="13"/>
        <v>70000</v>
      </c>
      <c r="T31" s="50">
        <f>I31-Q31</f>
        <v>78000</v>
      </c>
      <c r="U31" s="50">
        <f t="shared" si="14"/>
        <v>680</v>
      </c>
      <c r="V31" s="225">
        <f t="shared" si="15"/>
        <v>2012.5</v>
      </c>
      <c r="W31" s="223">
        <f t="shared" si="18"/>
        <v>2692.5</v>
      </c>
    </row>
    <row r="32" spans="2:24" ht="25.5" customHeight="1" thickBot="1" x14ac:dyDescent="0.25">
      <c r="C32" s="6" t="s">
        <v>47</v>
      </c>
      <c r="D32" s="79">
        <v>8.99</v>
      </c>
      <c r="E32" s="32">
        <v>42689</v>
      </c>
      <c r="F32" s="91">
        <v>25.79</v>
      </c>
      <c r="G32" s="212">
        <v>42660</v>
      </c>
      <c r="H32" s="100">
        <f t="shared" si="16"/>
        <v>34.78</v>
      </c>
      <c r="I32" s="146">
        <f>Z13</f>
        <v>80000</v>
      </c>
      <c r="J32" s="188">
        <f t="shared" si="11"/>
        <v>1</v>
      </c>
      <c r="K32" s="16">
        <f>Z14*D32</f>
        <v>719.2</v>
      </c>
      <c r="L32" s="16">
        <f t="shared" si="19"/>
        <v>719.2</v>
      </c>
      <c r="M32" s="213">
        <f>Z14*F32</f>
        <v>2063.1999999999998</v>
      </c>
      <c r="N32" s="213">
        <f t="shared" si="17"/>
        <v>2063.1999999999998</v>
      </c>
      <c r="O32" s="203">
        <f t="shared" si="20"/>
        <v>2782.3999999999996</v>
      </c>
      <c r="P32" s="203">
        <f t="shared" si="12"/>
        <v>2782.3999999999996</v>
      </c>
      <c r="Q32" s="50" t="s">
        <v>20</v>
      </c>
      <c r="R32" s="198">
        <v>10000</v>
      </c>
      <c r="S32" s="11">
        <f t="shared" si="13"/>
        <v>70000</v>
      </c>
      <c r="T32" s="50" t="s">
        <v>20</v>
      </c>
      <c r="U32" s="50">
        <f t="shared" si="14"/>
        <v>719.2</v>
      </c>
      <c r="V32" s="225">
        <f t="shared" si="15"/>
        <v>1805.3</v>
      </c>
      <c r="W32" s="223">
        <f t="shared" si="18"/>
        <v>2524.5</v>
      </c>
    </row>
    <row r="33" spans="1:23" ht="25.5" customHeight="1" thickBot="1" x14ac:dyDescent="0.25">
      <c r="B33" s="231" t="s">
        <v>108</v>
      </c>
      <c r="C33" s="232"/>
      <c r="D33" s="79"/>
      <c r="E33" s="67"/>
      <c r="F33" s="95"/>
      <c r="G33" s="67"/>
      <c r="H33" s="138"/>
      <c r="I33" s="147"/>
      <c r="J33" s="69"/>
      <c r="K33" s="125"/>
      <c r="L33" s="125"/>
      <c r="M33" s="140"/>
      <c r="N33" s="140"/>
      <c r="O33" s="122"/>
      <c r="P33" s="69"/>
      <c r="Q33" s="52"/>
      <c r="R33" s="116"/>
      <c r="S33" s="13"/>
      <c r="T33" s="69"/>
      <c r="U33" s="72"/>
      <c r="V33" s="120"/>
      <c r="W33" s="118"/>
    </row>
    <row r="34" spans="1:23" ht="25.5" customHeight="1" thickBot="1" x14ac:dyDescent="0.25">
      <c r="B34" s="1"/>
      <c r="C34" s="6" t="s">
        <v>44</v>
      </c>
      <c r="D34" s="79" t="s">
        <v>31</v>
      </c>
      <c r="E34" s="32" t="s">
        <v>20</v>
      </c>
      <c r="F34" s="91">
        <v>28.96</v>
      </c>
      <c r="G34" s="214">
        <v>43070</v>
      </c>
      <c r="H34" s="128">
        <f>F34</f>
        <v>28.96</v>
      </c>
      <c r="I34" s="148">
        <f>Z13</f>
        <v>80000</v>
      </c>
      <c r="J34" s="188">
        <f>$M$5</f>
        <v>1</v>
      </c>
      <c r="K34" s="38" t="s">
        <v>20</v>
      </c>
      <c r="L34" s="38" t="s">
        <v>20</v>
      </c>
      <c r="M34" s="218">
        <f>Z14*F34</f>
        <v>2316.8000000000002</v>
      </c>
      <c r="N34" s="218">
        <f>M34*J34</f>
        <v>2316.8000000000002</v>
      </c>
      <c r="O34" s="204">
        <f>SUM(K34,M34)</f>
        <v>2316.8000000000002</v>
      </c>
      <c r="P34" s="203">
        <f>O34*J34</f>
        <v>2316.8000000000002</v>
      </c>
      <c r="Q34" s="50" t="s">
        <v>20</v>
      </c>
      <c r="R34" s="198">
        <v>10000</v>
      </c>
      <c r="S34" s="11">
        <f>I34-R34</f>
        <v>70000</v>
      </c>
      <c r="T34" s="50" t="s">
        <v>20</v>
      </c>
      <c r="U34" s="50" t="s">
        <v>20</v>
      </c>
      <c r="V34" s="225">
        <f>S34/1000*F34</f>
        <v>2027.2</v>
      </c>
      <c r="W34" s="223">
        <f>SUM(U34:V34)</f>
        <v>2027.2</v>
      </c>
    </row>
    <row r="35" spans="1:23" ht="25.5" customHeight="1" thickBot="1" x14ac:dyDescent="0.25">
      <c r="B35" s="231" t="s">
        <v>26</v>
      </c>
      <c r="C35" s="232"/>
      <c r="D35" s="80"/>
      <c r="E35" s="33"/>
      <c r="F35" s="92"/>
      <c r="G35" s="27"/>
      <c r="H35" s="101"/>
      <c r="I35" s="149"/>
      <c r="J35" s="51"/>
      <c r="K35" s="17"/>
      <c r="L35" s="17"/>
      <c r="M35" s="66"/>
      <c r="N35" s="66"/>
      <c r="O35" s="46"/>
      <c r="P35" s="51"/>
      <c r="Q35" s="51"/>
      <c r="R35" s="39"/>
      <c r="S35" s="12"/>
      <c r="T35" s="51"/>
      <c r="U35" s="51"/>
      <c r="V35" s="61"/>
      <c r="W35" s="58"/>
    </row>
    <row r="36" spans="1:23" ht="25.5" customHeight="1" thickBot="1" x14ac:dyDescent="0.25">
      <c r="C36" s="2" t="s">
        <v>44</v>
      </c>
      <c r="D36" s="79" t="s">
        <v>27</v>
      </c>
      <c r="E36" s="32" t="s">
        <v>20</v>
      </c>
      <c r="F36" s="91">
        <v>44.59</v>
      </c>
      <c r="G36" s="212" t="s">
        <v>92</v>
      </c>
      <c r="H36" s="100">
        <f>F36</f>
        <v>44.59</v>
      </c>
      <c r="I36" s="150">
        <f>Z13</f>
        <v>80000</v>
      </c>
      <c r="J36" s="188">
        <f t="shared" ref="J36:J48" si="21">$M$5</f>
        <v>1</v>
      </c>
      <c r="K36" s="18" t="s">
        <v>20</v>
      </c>
      <c r="L36" s="18" t="s">
        <v>20</v>
      </c>
      <c r="M36" s="220">
        <f>Z14*F36</f>
        <v>3567.2000000000003</v>
      </c>
      <c r="N36" s="220">
        <f>M36*J36</f>
        <v>3567.2000000000003</v>
      </c>
      <c r="O36" s="203">
        <f>SUM(K36,M36)</f>
        <v>3567.2000000000003</v>
      </c>
      <c r="P36" s="203">
        <f t="shared" ref="P36:P48" si="22">O36*J36</f>
        <v>3567.2000000000003</v>
      </c>
      <c r="Q36" s="53" t="s">
        <v>20</v>
      </c>
      <c r="R36" s="23">
        <v>10000</v>
      </c>
      <c r="S36" s="42">
        <f t="shared" ref="S36:S48" si="23">I36-R36</f>
        <v>70000</v>
      </c>
      <c r="T36" s="50" t="s">
        <v>20</v>
      </c>
      <c r="U36" s="50" t="str">
        <f>K36</f>
        <v>N/A</v>
      </c>
      <c r="V36" s="225">
        <f t="shared" ref="V36:V48" si="24">S36/1000*F36</f>
        <v>3121.3</v>
      </c>
      <c r="W36" s="223">
        <f>SUM(U36:V36)</f>
        <v>3121.3</v>
      </c>
    </row>
    <row r="37" spans="1:23" ht="25.5" customHeight="1" thickBot="1" x14ac:dyDescent="0.25">
      <c r="C37" s="2" t="s">
        <v>52</v>
      </c>
      <c r="D37" s="79">
        <v>33.564999999999998</v>
      </c>
      <c r="E37" s="32">
        <v>42704</v>
      </c>
      <c r="F37" s="91">
        <v>9.98</v>
      </c>
      <c r="G37" s="212" t="s">
        <v>92</v>
      </c>
      <c r="H37" s="100">
        <f>D37+F37</f>
        <v>43.545000000000002</v>
      </c>
      <c r="I37" s="151">
        <f>Z13</f>
        <v>80000</v>
      </c>
      <c r="J37" s="188">
        <f t="shared" si="21"/>
        <v>1</v>
      </c>
      <c r="K37" s="16">
        <f>Z14*D37</f>
        <v>2685.2</v>
      </c>
      <c r="L37" s="16">
        <f>K37*J37</f>
        <v>2685.2</v>
      </c>
      <c r="M37" s="220">
        <f>Z14*F37</f>
        <v>798.40000000000009</v>
      </c>
      <c r="N37" s="220">
        <f t="shared" ref="N37:N48" si="25">M37*J37</f>
        <v>798.40000000000009</v>
      </c>
      <c r="O37" s="203">
        <f>SUM(K37,M37)</f>
        <v>3483.6</v>
      </c>
      <c r="P37" s="203">
        <f t="shared" si="22"/>
        <v>3483.6</v>
      </c>
      <c r="Q37" s="50">
        <v>30000</v>
      </c>
      <c r="R37" s="198">
        <v>10000</v>
      </c>
      <c r="S37" s="11">
        <f t="shared" si="23"/>
        <v>70000</v>
      </c>
      <c r="T37" s="50">
        <f>I37-Q37</f>
        <v>50000</v>
      </c>
      <c r="U37" s="50">
        <f>T37/1000*D37</f>
        <v>1678.25</v>
      </c>
      <c r="V37" s="225">
        <f t="shared" si="24"/>
        <v>698.6</v>
      </c>
      <c r="W37" s="223">
        <f t="shared" si="18"/>
        <v>2376.85</v>
      </c>
    </row>
    <row r="38" spans="1:23" ht="25.5" customHeight="1" thickBot="1" x14ac:dyDescent="0.25">
      <c r="C38" s="2" t="s">
        <v>53</v>
      </c>
      <c r="D38" s="79">
        <v>33.337000000000003</v>
      </c>
      <c r="E38" s="32" t="s">
        <v>93</v>
      </c>
      <c r="F38" s="91">
        <v>13.647</v>
      </c>
      <c r="G38" s="212" t="s">
        <v>92</v>
      </c>
      <c r="H38" s="136">
        <f>D38+F38</f>
        <v>46.984000000000002</v>
      </c>
      <c r="I38" s="146">
        <f>Z13</f>
        <v>80000</v>
      </c>
      <c r="J38" s="188">
        <f t="shared" si="21"/>
        <v>1</v>
      </c>
      <c r="K38" s="16">
        <f>Z14*D38</f>
        <v>2666.96</v>
      </c>
      <c r="L38" s="16">
        <f t="shared" ref="L38:L48" si="26">K38*J38</f>
        <v>2666.96</v>
      </c>
      <c r="M38" s="220">
        <f>Z14*F38</f>
        <v>1091.76</v>
      </c>
      <c r="N38" s="220">
        <f t="shared" si="25"/>
        <v>1091.76</v>
      </c>
      <c r="O38" s="203">
        <f t="shared" ref="O38:O48" si="27">SUM(K38,M38)</f>
        <v>3758.7200000000003</v>
      </c>
      <c r="P38" s="203">
        <f t="shared" si="22"/>
        <v>3758.7200000000003</v>
      </c>
      <c r="Q38" s="50" t="s">
        <v>20</v>
      </c>
      <c r="R38" s="198">
        <v>10000</v>
      </c>
      <c r="S38" s="11">
        <f t="shared" si="23"/>
        <v>70000</v>
      </c>
      <c r="T38" s="50" t="s">
        <v>20</v>
      </c>
      <c r="U38" s="50">
        <f>K38</f>
        <v>2666.96</v>
      </c>
      <c r="V38" s="225">
        <f t="shared" si="24"/>
        <v>955.29</v>
      </c>
      <c r="W38" s="223">
        <f t="shared" si="18"/>
        <v>3622.25</v>
      </c>
    </row>
    <row r="39" spans="1:23" ht="25.5" customHeight="1" thickBot="1" x14ac:dyDescent="0.25">
      <c r="C39" s="2" t="s">
        <v>54</v>
      </c>
      <c r="D39" s="79">
        <v>26.12</v>
      </c>
      <c r="E39" s="32" t="s">
        <v>93</v>
      </c>
      <c r="F39" s="91">
        <v>12.56</v>
      </c>
      <c r="G39" s="214" t="s">
        <v>92</v>
      </c>
      <c r="H39" s="128">
        <f t="shared" ref="H39:H48" si="28">D39+F39</f>
        <v>38.68</v>
      </c>
      <c r="I39" s="148">
        <f>Z13</f>
        <v>80000</v>
      </c>
      <c r="J39" s="188">
        <f t="shared" si="21"/>
        <v>1</v>
      </c>
      <c r="K39" s="16">
        <f>Z14*D39</f>
        <v>2089.6</v>
      </c>
      <c r="L39" s="16">
        <f t="shared" si="26"/>
        <v>2089.6</v>
      </c>
      <c r="M39" s="220">
        <f>Z14*F39</f>
        <v>1004.8000000000001</v>
      </c>
      <c r="N39" s="220">
        <f t="shared" si="25"/>
        <v>1004.8000000000001</v>
      </c>
      <c r="O39" s="203">
        <f t="shared" si="27"/>
        <v>3094.4</v>
      </c>
      <c r="P39" s="203">
        <f t="shared" si="22"/>
        <v>3094.4</v>
      </c>
      <c r="Q39" s="50">
        <v>20000</v>
      </c>
      <c r="R39" s="198">
        <v>10000</v>
      </c>
      <c r="S39" s="11">
        <f t="shared" si="23"/>
        <v>70000</v>
      </c>
      <c r="T39" s="50">
        <f>I39-Q39</f>
        <v>60000</v>
      </c>
      <c r="U39" s="50">
        <f>T39/1000*D39</f>
        <v>1567.2</v>
      </c>
      <c r="V39" s="225">
        <f t="shared" si="24"/>
        <v>879.2</v>
      </c>
      <c r="W39" s="223">
        <f t="shared" si="18"/>
        <v>2446.4</v>
      </c>
    </row>
    <row r="40" spans="1:23" ht="25.5" customHeight="1" thickBot="1" x14ac:dyDescent="0.25">
      <c r="C40" s="2" t="s">
        <v>55</v>
      </c>
      <c r="D40" s="79">
        <v>29.78</v>
      </c>
      <c r="E40" s="32" t="s">
        <v>93</v>
      </c>
      <c r="F40" s="91">
        <v>12.661</v>
      </c>
      <c r="G40" s="214" t="s">
        <v>92</v>
      </c>
      <c r="H40" s="128">
        <f t="shared" si="28"/>
        <v>42.441000000000003</v>
      </c>
      <c r="I40" s="148">
        <f>Z13</f>
        <v>80000</v>
      </c>
      <c r="J40" s="188">
        <f t="shared" si="21"/>
        <v>1</v>
      </c>
      <c r="K40" s="16">
        <f>Z14*D40</f>
        <v>2382.4</v>
      </c>
      <c r="L40" s="16">
        <f t="shared" si="26"/>
        <v>2382.4</v>
      </c>
      <c r="M40" s="220">
        <f>Z14*F40</f>
        <v>1012.88</v>
      </c>
      <c r="N40" s="220">
        <f t="shared" si="25"/>
        <v>1012.88</v>
      </c>
      <c r="O40" s="203">
        <f t="shared" si="27"/>
        <v>3395.28</v>
      </c>
      <c r="P40" s="203">
        <f t="shared" si="22"/>
        <v>3395.28</v>
      </c>
      <c r="Q40" s="50">
        <v>30000</v>
      </c>
      <c r="R40" s="198">
        <v>10000</v>
      </c>
      <c r="S40" s="11">
        <f t="shared" si="23"/>
        <v>70000</v>
      </c>
      <c r="T40" s="50">
        <f>I40-Q40</f>
        <v>50000</v>
      </c>
      <c r="U40" s="50">
        <f>T40/1000*D40</f>
        <v>1489</v>
      </c>
      <c r="V40" s="225">
        <f t="shared" si="24"/>
        <v>886.27</v>
      </c>
      <c r="W40" s="223">
        <f t="shared" si="18"/>
        <v>2375.27</v>
      </c>
    </row>
    <row r="41" spans="1:23" ht="25.5" customHeight="1" thickBot="1" x14ac:dyDescent="0.25">
      <c r="C41" s="2" t="s">
        <v>56</v>
      </c>
      <c r="D41" s="79">
        <v>39.270000000000003</v>
      </c>
      <c r="E41" s="32" t="s">
        <v>93</v>
      </c>
      <c r="F41" s="91">
        <v>14.948</v>
      </c>
      <c r="G41" s="214" t="s">
        <v>92</v>
      </c>
      <c r="H41" s="128">
        <f t="shared" si="28"/>
        <v>54.218000000000004</v>
      </c>
      <c r="I41" s="148">
        <f>Z13</f>
        <v>80000</v>
      </c>
      <c r="J41" s="188">
        <f t="shared" si="21"/>
        <v>1</v>
      </c>
      <c r="K41" s="16">
        <f>Z14*D41</f>
        <v>3141.6000000000004</v>
      </c>
      <c r="L41" s="16">
        <f t="shared" si="26"/>
        <v>3141.6000000000004</v>
      </c>
      <c r="M41" s="220">
        <f>Z14*F41</f>
        <v>1195.8400000000001</v>
      </c>
      <c r="N41" s="220">
        <f t="shared" si="25"/>
        <v>1195.8400000000001</v>
      </c>
      <c r="O41" s="203">
        <f t="shared" si="27"/>
        <v>4337.4400000000005</v>
      </c>
      <c r="P41" s="203">
        <f t="shared" si="22"/>
        <v>4337.4400000000005</v>
      </c>
      <c r="Q41" s="50" t="s">
        <v>20</v>
      </c>
      <c r="R41" s="198">
        <v>10000</v>
      </c>
      <c r="S41" s="11">
        <f t="shared" si="23"/>
        <v>70000</v>
      </c>
      <c r="T41" s="50" t="s">
        <v>20</v>
      </c>
      <c r="U41" s="50">
        <f>K41</f>
        <v>3141.6000000000004</v>
      </c>
      <c r="V41" s="225">
        <f t="shared" si="24"/>
        <v>1046.3600000000001</v>
      </c>
      <c r="W41" s="223">
        <f t="shared" si="18"/>
        <v>4187.9600000000009</v>
      </c>
    </row>
    <row r="42" spans="1:23" ht="25.5" customHeight="1" thickBot="1" x14ac:dyDescent="0.25">
      <c r="C42" s="2" t="s">
        <v>94</v>
      </c>
      <c r="D42" s="79">
        <v>31.83</v>
      </c>
      <c r="E42" s="32" t="s">
        <v>116</v>
      </c>
      <c r="F42" s="91">
        <v>10.715</v>
      </c>
      <c r="G42" s="214" t="s">
        <v>92</v>
      </c>
      <c r="H42" s="128">
        <f t="shared" si="28"/>
        <v>42.545000000000002</v>
      </c>
      <c r="I42" s="148">
        <f>Z13</f>
        <v>80000</v>
      </c>
      <c r="J42" s="188">
        <f t="shared" si="21"/>
        <v>1</v>
      </c>
      <c r="K42" s="16">
        <f>AA14*D42</f>
        <v>3183</v>
      </c>
      <c r="L42" s="16">
        <f t="shared" si="26"/>
        <v>3183</v>
      </c>
      <c r="M42" s="220">
        <f>AA14*F42</f>
        <v>1071.5</v>
      </c>
      <c r="N42" s="220">
        <f t="shared" si="25"/>
        <v>1071.5</v>
      </c>
      <c r="O42" s="203">
        <f t="shared" si="27"/>
        <v>4254.5</v>
      </c>
      <c r="P42" s="203">
        <f t="shared" si="22"/>
        <v>4254.5</v>
      </c>
      <c r="Q42" s="50">
        <v>20000</v>
      </c>
      <c r="R42" s="198">
        <v>10000</v>
      </c>
      <c r="S42" s="11">
        <f t="shared" si="23"/>
        <v>70000</v>
      </c>
      <c r="T42" s="50">
        <f>I42-Q42</f>
        <v>60000</v>
      </c>
      <c r="U42" s="50">
        <f>T42/1000*D42</f>
        <v>1909.8</v>
      </c>
      <c r="V42" s="225">
        <f t="shared" si="24"/>
        <v>750.05</v>
      </c>
      <c r="W42" s="223">
        <f t="shared" si="18"/>
        <v>2659.85</v>
      </c>
    </row>
    <row r="43" spans="1:23" ht="25.5" customHeight="1" thickBot="1" x14ac:dyDescent="0.25">
      <c r="C43" s="2" t="s">
        <v>57</v>
      </c>
      <c r="D43" s="79">
        <v>31.751000000000001</v>
      </c>
      <c r="E43" s="32" t="s">
        <v>93</v>
      </c>
      <c r="F43" s="91">
        <v>13.077999999999999</v>
      </c>
      <c r="G43" s="214" t="s">
        <v>92</v>
      </c>
      <c r="H43" s="128">
        <f t="shared" si="28"/>
        <v>44.829000000000001</v>
      </c>
      <c r="I43" s="148">
        <f>Z13</f>
        <v>80000</v>
      </c>
      <c r="J43" s="188">
        <f t="shared" si="21"/>
        <v>1</v>
      </c>
      <c r="K43" s="16">
        <f>Z14*D43</f>
        <v>2540.08</v>
      </c>
      <c r="L43" s="16">
        <f t="shared" si="26"/>
        <v>2540.08</v>
      </c>
      <c r="M43" s="220">
        <f>Z14*F43</f>
        <v>1046.24</v>
      </c>
      <c r="N43" s="220">
        <f t="shared" si="25"/>
        <v>1046.24</v>
      </c>
      <c r="O43" s="203">
        <f t="shared" si="27"/>
        <v>3586.3199999999997</v>
      </c>
      <c r="P43" s="203">
        <f t="shared" si="22"/>
        <v>3586.3199999999997</v>
      </c>
      <c r="Q43" s="50">
        <v>25000</v>
      </c>
      <c r="R43" s="198">
        <v>10000</v>
      </c>
      <c r="S43" s="11">
        <f t="shared" si="23"/>
        <v>70000</v>
      </c>
      <c r="T43" s="50">
        <f t="shared" ref="T43:T46" si="29">I43-Q43</f>
        <v>55000</v>
      </c>
      <c r="U43" s="50">
        <f>T43/1000*D43</f>
        <v>1746.3050000000001</v>
      </c>
      <c r="V43" s="225">
        <f t="shared" si="24"/>
        <v>915.45999999999992</v>
      </c>
      <c r="W43" s="223">
        <f t="shared" si="18"/>
        <v>2661.7649999999999</v>
      </c>
    </row>
    <row r="44" spans="1:23" ht="25.5" customHeight="1" thickBot="1" x14ac:dyDescent="0.25">
      <c r="C44" s="2" t="s">
        <v>112</v>
      </c>
      <c r="D44" s="79">
        <v>26.12</v>
      </c>
      <c r="E44" s="32" t="s">
        <v>93</v>
      </c>
      <c r="F44" s="91">
        <v>12.56</v>
      </c>
      <c r="G44" s="214" t="s">
        <v>92</v>
      </c>
      <c r="H44" s="128">
        <f t="shared" si="28"/>
        <v>38.68</v>
      </c>
      <c r="I44" s="148">
        <f>Z13</f>
        <v>80000</v>
      </c>
      <c r="J44" s="188">
        <f t="shared" si="21"/>
        <v>1</v>
      </c>
      <c r="K44" s="16">
        <f>Z14*D44</f>
        <v>2089.6</v>
      </c>
      <c r="L44" s="16">
        <f t="shared" si="26"/>
        <v>2089.6</v>
      </c>
      <c r="M44" s="220">
        <f>Z14*F44</f>
        <v>1004.8000000000001</v>
      </c>
      <c r="N44" s="220">
        <f t="shared" si="25"/>
        <v>1004.8000000000001</v>
      </c>
      <c r="O44" s="203">
        <f t="shared" si="27"/>
        <v>3094.4</v>
      </c>
      <c r="P44" s="203">
        <f t="shared" si="22"/>
        <v>3094.4</v>
      </c>
      <c r="Q44" s="50">
        <v>10000</v>
      </c>
      <c r="R44" s="198">
        <v>10000</v>
      </c>
      <c r="S44" s="11">
        <f t="shared" si="23"/>
        <v>70000</v>
      </c>
      <c r="T44" s="50">
        <f t="shared" si="29"/>
        <v>70000</v>
      </c>
      <c r="U44" s="50">
        <f>T44/1000*D44</f>
        <v>1828.4</v>
      </c>
      <c r="V44" s="225">
        <f t="shared" si="24"/>
        <v>879.2</v>
      </c>
      <c r="W44" s="223">
        <f t="shared" si="18"/>
        <v>2707.6000000000004</v>
      </c>
    </row>
    <row r="45" spans="1:23" ht="25.5" customHeight="1" thickBot="1" x14ac:dyDescent="0.25">
      <c r="C45" s="2" t="s">
        <v>58</v>
      </c>
      <c r="D45" s="79">
        <v>39.148000000000003</v>
      </c>
      <c r="E45" s="32" t="s">
        <v>93</v>
      </c>
      <c r="F45" s="91">
        <v>15.366</v>
      </c>
      <c r="G45" s="214" t="s">
        <v>92</v>
      </c>
      <c r="H45" s="128">
        <f t="shared" si="28"/>
        <v>54.514000000000003</v>
      </c>
      <c r="I45" s="148">
        <f>Z13</f>
        <v>80000</v>
      </c>
      <c r="J45" s="188">
        <f t="shared" si="21"/>
        <v>1</v>
      </c>
      <c r="K45" s="16">
        <f>Z14*D45</f>
        <v>3131.84</v>
      </c>
      <c r="L45" s="16">
        <f t="shared" si="26"/>
        <v>3131.84</v>
      </c>
      <c r="M45" s="220">
        <f>Z14*F45</f>
        <v>1229.28</v>
      </c>
      <c r="N45" s="220">
        <f t="shared" si="25"/>
        <v>1229.28</v>
      </c>
      <c r="O45" s="203">
        <f t="shared" si="27"/>
        <v>4361.12</v>
      </c>
      <c r="P45" s="203">
        <f t="shared" si="22"/>
        <v>4361.12</v>
      </c>
      <c r="Q45" s="50">
        <v>2000</v>
      </c>
      <c r="R45" s="198">
        <v>10000</v>
      </c>
      <c r="S45" s="11">
        <f t="shared" si="23"/>
        <v>70000</v>
      </c>
      <c r="T45" s="50">
        <f t="shared" si="29"/>
        <v>78000</v>
      </c>
      <c r="U45" s="50">
        <f>T45/1000*D45</f>
        <v>3053.5440000000003</v>
      </c>
      <c r="V45" s="225">
        <f t="shared" si="24"/>
        <v>1075.6199999999999</v>
      </c>
      <c r="W45" s="223">
        <f t="shared" si="18"/>
        <v>4129.1640000000007</v>
      </c>
    </row>
    <row r="46" spans="1:23" ht="25.5" customHeight="1" thickBot="1" x14ac:dyDescent="0.25">
      <c r="C46" s="2" t="s">
        <v>59</v>
      </c>
      <c r="D46" s="79">
        <v>43.761000000000003</v>
      </c>
      <c r="E46" s="32" t="s">
        <v>93</v>
      </c>
      <c r="F46" s="91">
        <v>15.766999999999999</v>
      </c>
      <c r="G46" s="214" t="s">
        <v>92</v>
      </c>
      <c r="H46" s="128">
        <f t="shared" si="28"/>
        <v>59.528000000000006</v>
      </c>
      <c r="I46" s="148">
        <f>Z13</f>
        <v>80000</v>
      </c>
      <c r="J46" s="188">
        <f t="shared" si="21"/>
        <v>1</v>
      </c>
      <c r="K46" s="16">
        <f>Z14*D46</f>
        <v>3500.88</v>
      </c>
      <c r="L46" s="16">
        <f t="shared" si="26"/>
        <v>3500.88</v>
      </c>
      <c r="M46" s="220">
        <f>Z14*F46</f>
        <v>1261.3599999999999</v>
      </c>
      <c r="N46" s="220">
        <f t="shared" si="25"/>
        <v>1261.3599999999999</v>
      </c>
      <c r="O46" s="203">
        <f t="shared" si="27"/>
        <v>4762.24</v>
      </c>
      <c r="P46" s="203">
        <f t="shared" si="22"/>
        <v>4762.24</v>
      </c>
      <c r="Q46" s="50">
        <v>4000</v>
      </c>
      <c r="R46" s="198">
        <v>10000</v>
      </c>
      <c r="S46" s="11">
        <f t="shared" si="23"/>
        <v>70000</v>
      </c>
      <c r="T46" s="50">
        <f t="shared" si="29"/>
        <v>76000</v>
      </c>
      <c r="U46" s="50">
        <f>T46/1000*D46</f>
        <v>3325.8360000000002</v>
      </c>
      <c r="V46" s="225">
        <f t="shared" si="24"/>
        <v>1103.69</v>
      </c>
      <c r="W46" s="223">
        <f t="shared" si="18"/>
        <v>4429.5259999999998</v>
      </c>
    </row>
    <row r="47" spans="1:23" ht="25.5" customHeight="1" thickBot="1" x14ac:dyDescent="0.25">
      <c r="C47" s="2" t="s">
        <v>60</v>
      </c>
      <c r="D47" s="79">
        <v>45.65</v>
      </c>
      <c r="E47" s="32" t="s">
        <v>93</v>
      </c>
      <c r="F47" s="91">
        <v>13.454000000000001</v>
      </c>
      <c r="G47" s="214" t="s">
        <v>92</v>
      </c>
      <c r="H47" s="128">
        <f t="shared" si="28"/>
        <v>59.103999999999999</v>
      </c>
      <c r="I47" s="148">
        <f>Z13</f>
        <v>80000</v>
      </c>
      <c r="J47" s="188">
        <f t="shared" si="21"/>
        <v>1</v>
      </c>
      <c r="K47" s="16">
        <f>Z14*D47</f>
        <v>3652</v>
      </c>
      <c r="L47" s="16">
        <f t="shared" si="26"/>
        <v>3652</v>
      </c>
      <c r="M47" s="220">
        <f>Z14*F47</f>
        <v>1076.3200000000002</v>
      </c>
      <c r="N47" s="220">
        <f t="shared" si="25"/>
        <v>1076.3200000000002</v>
      </c>
      <c r="O47" s="203">
        <f t="shared" si="27"/>
        <v>4728.32</v>
      </c>
      <c r="P47" s="203">
        <f t="shared" si="22"/>
        <v>4728.32</v>
      </c>
      <c r="Q47" s="50" t="s">
        <v>20</v>
      </c>
      <c r="R47" s="198">
        <v>10000</v>
      </c>
      <c r="S47" s="11">
        <f t="shared" si="23"/>
        <v>70000</v>
      </c>
      <c r="T47" s="50" t="s">
        <v>20</v>
      </c>
      <c r="U47" s="50">
        <f>K47</f>
        <v>3652</v>
      </c>
      <c r="V47" s="225">
        <f t="shared" si="24"/>
        <v>941.78000000000009</v>
      </c>
      <c r="W47" s="223">
        <f t="shared" si="18"/>
        <v>4593.78</v>
      </c>
    </row>
    <row r="48" spans="1:23" ht="25.5" customHeight="1" thickBot="1" x14ac:dyDescent="0.25">
      <c r="A48" s="169"/>
      <c r="B48" s="64"/>
      <c r="C48" s="6" t="s">
        <v>61</v>
      </c>
      <c r="D48" s="79">
        <v>23.38</v>
      </c>
      <c r="E48" s="32" t="s">
        <v>93</v>
      </c>
      <c r="F48" s="91">
        <v>20.81</v>
      </c>
      <c r="G48" s="214" t="s">
        <v>92</v>
      </c>
      <c r="H48" s="128">
        <f t="shared" si="28"/>
        <v>44.19</v>
      </c>
      <c r="I48" s="148">
        <f>Z13</f>
        <v>80000</v>
      </c>
      <c r="J48" s="188">
        <f t="shared" si="21"/>
        <v>1</v>
      </c>
      <c r="K48" s="38">
        <f>Z14*D48</f>
        <v>1870.3999999999999</v>
      </c>
      <c r="L48" s="16">
        <f t="shared" si="26"/>
        <v>1870.3999999999999</v>
      </c>
      <c r="M48" s="218">
        <f>Z14*F48</f>
        <v>1664.8</v>
      </c>
      <c r="N48" s="219">
        <f t="shared" si="25"/>
        <v>1664.8</v>
      </c>
      <c r="O48" s="203">
        <f t="shared" si="27"/>
        <v>3535.2</v>
      </c>
      <c r="P48" s="203">
        <f t="shared" si="22"/>
        <v>3535.2</v>
      </c>
      <c r="Q48" s="50" t="s">
        <v>20</v>
      </c>
      <c r="R48" s="198">
        <v>10000</v>
      </c>
      <c r="S48" s="11">
        <f t="shared" si="23"/>
        <v>70000</v>
      </c>
      <c r="T48" s="50" t="s">
        <v>20</v>
      </c>
      <c r="U48" s="50">
        <f>K48</f>
        <v>1870.3999999999999</v>
      </c>
      <c r="V48" s="225">
        <f t="shared" si="24"/>
        <v>1456.6999999999998</v>
      </c>
      <c r="W48" s="223">
        <f t="shared" si="18"/>
        <v>3327.0999999999995</v>
      </c>
    </row>
    <row r="49" spans="2:23" ht="25.5" customHeight="1" thickBot="1" x14ac:dyDescent="0.25">
      <c r="B49" s="231" t="s">
        <v>102</v>
      </c>
      <c r="C49" s="232"/>
      <c r="D49" s="157"/>
      <c r="E49" s="181"/>
      <c r="F49" s="157"/>
      <c r="G49" s="157"/>
      <c r="H49" s="157"/>
      <c r="I49" s="177"/>
      <c r="J49" s="177"/>
      <c r="K49" s="157"/>
      <c r="L49" s="157"/>
      <c r="M49" s="157"/>
      <c r="N49" s="157"/>
      <c r="O49" s="157"/>
      <c r="P49" s="51"/>
      <c r="Q49" s="157"/>
      <c r="R49" s="199"/>
      <c r="S49" s="157"/>
      <c r="T49" s="177"/>
      <c r="U49" s="157"/>
      <c r="V49" s="157"/>
      <c r="W49" s="58"/>
    </row>
    <row r="50" spans="2:23" ht="25.5" customHeight="1" thickBot="1" x14ac:dyDescent="0.25">
      <c r="B50" s="106"/>
      <c r="C50" s="109" t="s">
        <v>44</v>
      </c>
      <c r="D50" s="110" t="s">
        <v>28</v>
      </c>
      <c r="E50" s="36" t="s">
        <v>20</v>
      </c>
      <c r="F50" s="113">
        <v>27.754000000000001</v>
      </c>
      <c r="G50" s="212">
        <v>40862</v>
      </c>
      <c r="H50" s="100">
        <f>F50</f>
        <v>27.754000000000001</v>
      </c>
      <c r="I50" s="150">
        <f>Z13</f>
        <v>80000</v>
      </c>
      <c r="J50" s="188">
        <f>$M$5</f>
        <v>1</v>
      </c>
      <c r="K50" s="141" t="s">
        <v>20</v>
      </c>
      <c r="L50" s="141" t="s">
        <v>20</v>
      </c>
      <c r="M50" s="220">
        <f>Z14*F50</f>
        <v>2220.3200000000002</v>
      </c>
      <c r="N50" s="220">
        <f>M50*J50</f>
        <v>2220.3200000000002</v>
      </c>
      <c r="O50" s="203">
        <f>SUM(K50,M50)</f>
        <v>2220.3200000000002</v>
      </c>
      <c r="P50" s="203">
        <f>O50*M5</f>
        <v>2220.3200000000002</v>
      </c>
      <c r="Q50" s="53" t="s">
        <v>20</v>
      </c>
      <c r="R50" s="23" t="s">
        <v>29</v>
      </c>
      <c r="S50" s="42">
        <f>I50</f>
        <v>80000</v>
      </c>
      <c r="T50" s="50" t="s">
        <v>20</v>
      </c>
      <c r="U50" s="50" t="s">
        <v>20</v>
      </c>
      <c r="V50" s="225">
        <f>S50/1000*F50</f>
        <v>2220.3200000000002</v>
      </c>
      <c r="W50" s="223">
        <f>SUM(U50:V50)</f>
        <v>2220.3200000000002</v>
      </c>
    </row>
    <row r="51" spans="2:23" ht="25.5" customHeight="1" thickBot="1" x14ac:dyDescent="0.25">
      <c r="B51" s="106"/>
      <c r="C51" s="109" t="s">
        <v>105</v>
      </c>
      <c r="D51" s="110">
        <v>0</v>
      </c>
      <c r="E51" s="36" t="s">
        <v>20</v>
      </c>
      <c r="F51" s="113">
        <v>27.754000000000001</v>
      </c>
      <c r="G51" s="214">
        <v>43054</v>
      </c>
      <c r="H51" s="100">
        <f>D51+F51</f>
        <v>27.754000000000001</v>
      </c>
      <c r="I51" s="150">
        <f>Z13</f>
        <v>80000</v>
      </c>
      <c r="J51" s="188">
        <f>$M$5</f>
        <v>1</v>
      </c>
      <c r="K51" s="126" t="s">
        <v>20</v>
      </c>
      <c r="L51" s="191" t="s">
        <v>20</v>
      </c>
      <c r="M51" s="218">
        <f>Z14*F51</f>
        <v>2220.3200000000002</v>
      </c>
      <c r="N51" s="220">
        <f>M51*J51</f>
        <v>2220.3200000000002</v>
      </c>
      <c r="O51" s="203">
        <f>SUM(K51,M51)</f>
        <v>2220.3200000000002</v>
      </c>
      <c r="P51" s="203">
        <f>O51*M5</f>
        <v>2220.3200000000002</v>
      </c>
      <c r="Q51" s="52" t="s">
        <v>20</v>
      </c>
      <c r="R51" s="23" t="s">
        <v>29</v>
      </c>
      <c r="S51" s="42">
        <f>I51</f>
        <v>80000</v>
      </c>
      <c r="T51" s="50" t="s">
        <v>20</v>
      </c>
      <c r="U51" s="50" t="s">
        <v>20</v>
      </c>
      <c r="V51" s="225">
        <f>S51/1000*F51</f>
        <v>2220.3200000000002</v>
      </c>
      <c r="W51" s="223">
        <f>SUM(U51:V51)</f>
        <v>2220.3200000000002</v>
      </c>
    </row>
    <row r="52" spans="2:23" ht="25.5" customHeight="1" thickBot="1" x14ac:dyDescent="0.25">
      <c r="B52" s="233" t="s">
        <v>107</v>
      </c>
      <c r="C52" s="234"/>
      <c r="D52" s="79"/>
      <c r="E52" s="32"/>
      <c r="F52" s="95"/>
      <c r="G52" s="67"/>
      <c r="H52" s="138"/>
      <c r="I52" s="147"/>
      <c r="J52" s="69"/>
      <c r="K52" s="125"/>
      <c r="L52" s="125"/>
      <c r="M52" s="140"/>
      <c r="N52" s="140"/>
      <c r="O52" s="122"/>
      <c r="P52" s="51"/>
      <c r="Q52" s="52"/>
      <c r="R52" s="116"/>
      <c r="S52" s="13"/>
      <c r="T52" s="69"/>
      <c r="U52" s="72"/>
      <c r="V52" s="120"/>
      <c r="W52" s="118"/>
    </row>
    <row r="53" spans="2:23" ht="25.5" customHeight="1" thickBot="1" x14ac:dyDescent="0.25">
      <c r="B53" s="1"/>
      <c r="C53" s="2" t="s">
        <v>44</v>
      </c>
      <c r="D53" s="79" t="s">
        <v>31</v>
      </c>
      <c r="E53" s="32" t="s">
        <v>20</v>
      </c>
      <c r="F53" s="91">
        <v>28.402999999999999</v>
      </c>
      <c r="G53" s="214">
        <v>43054</v>
      </c>
      <c r="H53" s="128">
        <f>F53</f>
        <v>28.402999999999999</v>
      </c>
      <c r="I53" s="148">
        <f>Z13</f>
        <v>80000</v>
      </c>
      <c r="J53" s="188">
        <f>$M$5</f>
        <v>1</v>
      </c>
      <c r="K53" s="193" t="s">
        <v>20</v>
      </c>
      <c r="L53" s="192" t="s">
        <v>20</v>
      </c>
      <c r="M53" s="218">
        <f>Z14*F53</f>
        <v>2272.2399999999998</v>
      </c>
      <c r="N53" s="218">
        <f>M53*J53</f>
        <v>2272.2399999999998</v>
      </c>
      <c r="O53" s="204">
        <f>SUM(K53,M53)</f>
        <v>2272.2399999999998</v>
      </c>
      <c r="P53" s="203">
        <f>O53*M5</f>
        <v>2272.2399999999998</v>
      </c>
      <c r="Q53" s="50" t="s">
        <v>20</v>
      </c>
      <c r="R53" s="198">
        <v>5000</v>
      </c>
      <c r="S53" s="11">
        <f>I53-R53</f>
        <v>75000</v>
      </c>
      <c r="T53" s="50">
        <f>I53</f>
        <v>80000</v>
      </c>
      <c r="U53" s="50" t="s">
        <v>20</v>
      </c>
      <c r="V53" s="225">
        <f>S53/1000*F53</f>
        <v>2130.2249999999999</v>
      </c>
      <c r="W53" s="223">
        <f>SUM(U53:V53)</f>
        <v>2130.2249999999999</v>
      </c>
    </row>
    <row r="54" spans="2:23" ht="25.5" customHeight="1" thickBot="1" x14ac:dyDescent="0.25">
      <c r="B54" s="231" t="s">
        <v>30</v>
      </c>
      <c r="C54" s="232"/>
      <c r="D54" s="81"/>
      <c r="E54" s="111"/>
      <c r="F54" s="112"/>
      <c r="G54" s="27"/>
      <c r="H54" s="101"/>
      <c r="I54" s="149"/>
      <c r="J54" s="52"/>
      <c r="K54" s="17"/>
      <c r="L54" s="17"/>
      <c r="M54" s="22"/>
      <c r="N54" s="22"/>
      <c r="O54" s="46"/>
      <c r="P54" s="51"/>
      <c r="Q54" s="52"/>
      <c r="R54" s="39"/>
      <c r="S54" s="13"/>
      <c r="T54" s="52"/>
      <c r="U54" s="51"/>
      <c r="V54" s="61"/>
      <c r="W54" s="58"/>
    </row>
    <row r="55" spans="2:23" ht="25.5" customHeight="1" thickBot="1" x14ac:dyDescent="0.25">
      <c r="C55" s="2" t="s">
        <v>44</v>
      </c>
      <c r="D55" s="79" t="s">
        <v>31</v>
      </c>
      <c r="E55" s="32" t="s">
        <v>20</v>
      </c>
      <c r="F55" s="91">
        <v>40.762</v>
      </c>
      <c r="G55" s="212">
        <v>42689</v>
      </c>
      <c r="H55" s="100">
        <f>F55</f>
        <v>40.762</v>
      </c>
      <c r="I55" s="150">
        <f>Z13</f>
        <v>80000</v>
      </c>
      <c r="J55" s="188">
        <f t="shared" ref="J55:J65" si="30">$M$5</f>
        <v>1</v>
      </c>
      <c r="K55" s="18" t="s">
        <v>20</v>
      </c>
      <c r="L55" s="141" t="s">
        <v>20</v>
      </c>
      <c r="M55" s="220">
        <f>Z14*F55</f>
        <v>3260.96</v>
      </c>
      <c r="N55" s="220">
        <f>M55*J55</f>
        <v>3260.96</v>
      </c>
      <c r="O55" s="203">
        <f>SUM(K55,M55)</f>
        <v>3260.96</v>
      </c>
      <c r="P55" s="203">
        <f>O55*M5</f>
        <v>3260.96</v>
      </c>
      <c r="Q55" s="53" t="s">
        <v>20</v>
      </c>
      <c r="R55" s="23">
        <v>30000</v>
      </c>
      <c r="S55" s="42">
        <f t="shared" ref="S55:S65" si="31">I55-R55</f>
        <v>50000</v>
      </c>
      <c r="T55" s="50" t="s">
        <v>20</v>
      </c>
      <c r="U55" s="68" t="s">
        <v>20</v>
      </c>
      <c r="V55" s="225">
        <f t="shared" ref="V55:V65" si="32">S55/1000*F55</f>
        <v>2038.1</v>
      </c>
      <c r="W55" s="223">
        <f>SUM(U55:V55)</f>
        <v>2038.1</v>
      </c>
    </row>
    <row r="56" spans="2:23" ht="25.5" customHeight="1" thickBot="1" x14ac:dyDescent="0.25">
      <c r="C56" s="2" t="s">
        <v>62</v>
      </c>
      <c r="D56" s="79">
        <v>5.75</v>
      </c>
      <c r="E56" s="32">
        <v>42705</v>
      </c>
      <c r="F56" s="91">
        <v>29.183</v>
      </c>
      <c r="G56" s="212">
        <v>42689</v>
      </c>
      <c r="H56" s="136">
        <f t="shared" ref="H56:H65" si="33">D56+F56</f>
        <v>34.933</v>
      </c>
      <c r="I56" s="151">
        <f>Z13</f>
        <v>80000</v>
      </c>
      <c r="J56" s="188">
        <f t="shared" si="30"/>
        <v>1</v>
      </c>
      <c r="K56" s="16">
        <f>Z14*D56</f>
        <v>460</v>
      </c>
      <c r="L56" s="16">
        <f>K56*J56</f>
        <v>460</v>
      </c>
      <c r="M56" s="220">
        <f>Z14*F56</f>
        <v>2334.64</v>
      </c>
      <c r="N56" s="220">
        <f t="shared" ref="N56:N65" si="34">M56*J56</f>
        <v>2334.64</v>
      </c>
      <c r="O56" s="203">
        <f>SUM(K56,M56)</f>
        <v>2794.64</v>
      </c>
      <c r="P56" s="203">
        <f>O56*M5</f>
        <v>2794.64</v>
      </c>
      <c r="Q56" s="50">
        <v>40000</v>
      </c>
      <c r="R56" s="198">
        <v>30000</v>
      </c>
      <c r="S56" s="11">
        <f t="shared" si="31"/>
        <v>50000</v>
      </c>
      <c r="T56" s="53">
        <f>I56-Q56</f>
        <v>40000</v>
      </c>
      <c r="U56" s="70">
        <f t="shared" ref="U56:U62" si="35">T56/1000*D56</f>
        <v>230</v>
      </c>
      <c r="V56" s="226">
        <f t="shared" si="32"/>
        <v>1459.15</v>
      </c>
      <c r="W56" s="223">
        <f t="shared" ref="W56:W65" si="36">SUM(U56:V56)</f>
        <v>1689.15</v>
      </c>
    </row>
    <row r="57" spans="2:23" ht="25.5" customHeight="1" thickBot="1" x14ac:dyDescent="0.25">
      <c r="C57" s="2" t="s">
        <v>63</v>
      </c>
      <c r="D57" s="79">
        <v>32.6</v>
      </c>
      <c r="E57" s="32">
        <v>42674</v>
      </c>
      <c r="F57" s="91">
        <v>10.7</v>
      </c>
      <c r="G57" s="214">
        <v>42689</v>
      </c>
      <c r="H57" s="128">
        <f t="shared" si="33"/>
        <v>43.3</v>
      </c>
      <c r="I57" s="148">
        <f>Z13</f>
        <v>80000</v>
      </c>
      <c r="J57" s="188">
        <f t="shared" si="30"/>
        <v>1</v>
      </c>
      <c r="K57" s="16">
        <f>Z14*D57</f>
        <v>2608</v>
      </c>
      <c r="L57" s="16">
        <f t="shared" ref="L57:L65" si="37">K57*J57</f>
        <v>2608</v>
      </c>
      <c r="M57" s="220">
        <f>Z14*F57</f>
        <v>856</v>
      </c>
      <c r="N57" s="220">
        <f t="shared" si="34"/>
        <v>856</v>
      </c>
      <c r="O57" s="203">
        <f t="shared" ref="O57:O65" si="38">SUM(K57,M57)</f>
        <v>3464</v>
      </c>
      <c r="P57" s="203">
        <f>O57*M5</f>
        <v>3464</v>
      </c>
      <c r="Q57" s="50">
        <v>30000</v>
      </c>
      <c r="R57" s="198">
        <v>30000</v>
      </c>
      <c r="S57" s="11">
        <f t="shared" si="31"/>
        <v>50000</v>
      </c>
      <c r="T57" s="53">
        <f t="shared" ref="T57:T59" si="39">I57-Q57</f>
        <v>50000</v>
      </c>
      <c r="U57" s="71">
        <f t="shared" si="35"/>
        <v>1630</v>
      </c>
      <c r="V57" s="229">
        <f t="shared" si="32"/>
        <v>535</v>
      </c>
      <c r="W57" s="223">
        <f t="shared" si="36"/>
        <v>2165</v>
      </c>
    </row>
    <row r="58" spans="2:23" ht="25.5" customHeight="1" thickBot="1" x14ac:dyDescent="0.25">
      <c r="C58" s="2" t="s">
        <v>64</v>
      </c>
      <c r="D58" s="79">
        <v>10.958</v>
      </c>
      <c r="E58" s="32">
        <v>42689</v>
      </c>
      <c r="F58" s="91">
        <v>29.183</v>
      </c>
      <c r="G58" s="214">
        <v>42689</v>
      </c>
      <c r="H58" s="128">
        <f t="shared" si="33"/>
        <v>40.140999999999998</v>
      </c>
      <c r="I58" s="148">
        <f>Z13</f>
        <v>80000</v>
      </c>
      <c r="J58" s="188">
        <f t="shared" si="30"/>
        <v>1</v>
      </c>
      <c r="K58" s="16">
        <f>Z14*D58</f>
        <v>876.64</v>
      </c>
      <c r="L58" s="16">
        <f t="shared" si="37"/>
        <v>876.64</v>
      </c>
      <c r="M58" s="220">
        <f>Z14*F58</f>
        <v>2334.64</v>
      </c>
      <c r="N58" s="220">
        <f t="shared" si="34"/>
        <v>2334.64</v>
      </c>
      <c r="O58" s="203">
        <f t="shared" si="38"/>
        <v>3211.2799999999997</v>
      </c>
      <c r="P58" s="203">
        <f>O58*M5</f>
        <v>3211.2799999999997</v>
      </c>
      <c r="Q58" s="50">
        <v>15000</v>
      </c>
      <c r="R58" s="198">
        <v>30000</v>
      </c>
      <c r="S58" s="11">
        <f t="shared" si="31"/>
        <v>50000</v>
      </c>
      <c r="T58" s="53">
        <f t="shared" si="39"/>
        <v>65000</v>
      </c>
      <c r="U58" s="53">
        <f t="shared" si="35"/>
        <v>712.27</v>
      </c>
      <c r="V58" s="230">
        <f t="shared" si="32"/>
        <v>1459.15</v>
      </c>
      <c r="W58" s="224">
        <f t="shared" si="36"/>
        <v>2171.42</v>
      </c>
    </row>
    <row r="59" spans="2:23" ht="25.5" customHeight="1" thickBot="1" x14ac:dyDescent="0.25">
      <c r="C59" s="133" t="s">
        <v>95</v>
      </c>
      <c r="D59" s="79">
        <v>12.619</v>
      </c>
      <c r="E59" s="32">
        <v>43083</v>
      </c>
      <c r="F59" s="91">
        <v>29.183</v>
      </c>
      <c r="G59" s="214">
        <v>42689</v>
      </c>
      <c r="H59" s="128">
        <f>D59+F59</f>
        <v>41.802</v>
      </c>
      <c r="I59" s="148">
        <f>Z13</f>
        <v>80000</v>
      </c>
      <c r="J59" s="188">
        <f t="shared" si="30"/>
        <v>1</v>
      </c>
      <c r="K59" s="16">
        <f>Z14*D59</f>
        <v>1009.52</v>
      </c>
      <c r="L59" s="16">
        <f t="shared" si="37"/>
        <v>1009.52</v>
      </c>
      <c r="M59" s="220">
        <f>Z14*F59</f>
        <v>2334.64</v>
      </c>
      <c r="N59" s="220">
        <f t="shared" si="34"/>
        <v>2334.64</v>
      </c>
      <c r="O59" s="203">
        <f t="shared" si="38"/>
        <v>3344.16</v>
      </c>
      <c r="P59" s="203">
        <f>O59*M5</f>
        <v>3344.16</v>
      </c>
      <c r="Q59" s="50">
        <v>40000</v>
      </c>
      <c r="R59" s="198">
        <v>30000</v>
      </c>
      <c r="S59" s="11">
        <f t="shared" si="31"/>
        <v>50000</v>
      </c>
      <c r="T59" s="53">
        <f t="shared" si="39"/>
        <v>40000</v>
      </c>
      <c r="U59" s="53">
        <f t="shared" si="35"/>
        <v>504.76</v>
      </c>
      <c r="V59" s="230">
        <f t="shared" si="32"/>
        <v>1459.15</v>
      </c>
      <c r="W59" s="224">
        <f t="shared" si="36"/>
        <v>1963.91</v>
      </c>
    </row>
    <row r="60" spans="2:23" ht="25.5" customHeight="1" thickBot="1" x14ac:dyDescent="0.25">
      <c r="C60" s="133" t="s">
        <v>96</v>
      </c>
      <c r="D60" s="79">
        <v>15</v>
      </c>
      <c r="E60" s="32">
        <v>43092</v>
      </c>
      <c r="F60" s="91">
        <v>29.183</v>
      </c>
      <c r="G60" s="214">
        <v>43054</v>
      </c>
      <c r="H60" s="128">
        <f>D60+F60</f>
        <v>44.183</v>
      </c>
      <c r="I60" s="148">
        <f>Z13</f>
        <v>80000</v>
      </c>
      <c r="J60" s="188">
        <f t="shared" si="30"/>
        <v>1</v>
      </c>
      <c r="K60" s="16">
        <f>Z14*D60</f>
        <v>1200</v>
      </c>
      <c r="L60" s="16">
        <f t="shared" si="37"/>
        <v>1200</v>
      </c>
      <c r="M60" s="220">
        <f>Z14*F60</f>
        <v>2334.64</v>
      </c>
      <c r="N60" s="220">
        <f t="shared" si="34"/>
        <v>2334.64</v>
      </c>
      <c r="O60" s="203">
        <f t="shared" si="38"/>
        <v>3534.64</v>
      </c>
      <c r="P60" s="203">
        <f>O60*M5</f>
        <v>3534.64</v>
      </c>
      <c r="Q60" s="50" t="s">
        <v>29</v>
      </c>
      <c r="R60" s="198">
        <v>30000</v>
      </c>
      <c r="S60" s="11">
        <f t="shared" si="31"/>
        <v>50000</v>
      </c>
      <c r="T60" s="50">
        <f>I60</f>
        <v>80000</v>
      </c>
      <c r="U60" s="53">
        <f t="shared" si="35"/>
        <v>1200</v>
      </c>
      <c r="V60" s="230">
        <f t="shared" si="32"/>
        <v>1459.15</v>
      </c>
      <c r="W60" s="224">
        <f t="shared" si="36"/>
        <v>2659.15</v>
      </c>
    </row>
    <row r="61" spans="2:23" ht="25.5" customHeight="1" thickBot="1" x14ac:dyDescent="0.25">
      <c r="C61" s="2" t="s">
        <v>65</v>
      </c>
      <c r="D61" s="79">
        <v>4.3600000000000003</v>
      </c>
      <c r="E61" s="32">
        <v>42689</v>
      </c>
      <c r="F61" s="91">
        <v>29.183</v>
      </c>
      <c r="G61" s="214">
        <v>42689</v>
      </c>
      <c r="H61" s="128">
        <f t="shared" si="33"/>
        <v>33.542999999999999</v>
      </c>
      <c r="I61" s="148">
        <f>Z13</f>
        <v>80000</v>
      </c>
      <c r="J61" s="188">
        <f t="shared" si="30"/>
        <v>1</v>
      </c>
      <c r="K61" s="16">
        <f>Z14*D61</f>
        <v>348.8</v>
      </c>
      <c r="L61" s="16">
        <f t="shared" si="37"/>
        <v>348.8</v>
      </c>
      <c r="M61" s="220">
        <f>Z14*F61</f>
        <v>2334.64</v>
      </c>
      <c r="N61" s="220">
        <f t="shared" si="34"/>
        <v>2334.64</v>
      </c>
      <c r="O61" s="203">
        <f t="shared" si="38"/>
        <v>2683.44</v>
      </c>
      <c r="P61" s="203">
        <f>O61*M5</f>
        <v>2683.44</v>
      </c>
      <c r="Q61" s="50">
        <v>15000</v>
      </c>
      <c r="R61" s="198">
        <v>30000</v>
      </c>
      <c r="S61" s="11">
        <f t="shared" si="31"/>
        <v>50000</v>
      </c>
      <c r="T61" s="50">
        <f>I61-Q61</f>
        <v>65000</v>
      </c>
      <c r="U61" s="53">
        <f t="shared" si="35"/>
        <v>283.40000000000003</v>
      </c>
      <c r="V61" s="230">
        <f t="shared" si="32"/>
        <v>1459.15</v>
      </c>
      <c r="W61" s="224">
        <f t="shared" si="36"/>
        <v>1742.5500000000002</v>
      </c>
    </row>
    <row r="62" spans="2:23" ht="25.5" customHeight="1" thickBot="1" x14ac:dyDescent="0.25">
      <c r="C62" s="2" t="s">
        <v>66</v>
      </c>
      <c r="D62" s="79">
        <v>4.7309999999999999</v>
      </c>
      <c r="E62" s="32">
        <v>42695</v>
      </c>
      <c r="F62" s="91">
        <v>29.183</v>
      </c>
      <c r="G62" s="214">
        <v>42689</v>
      </c>
      <c r="H62" s="128">
        <f>D62+F62</f>
        <v>33.914000000000001</v>
      </c>
      <c r="I62" s="148">
        <f>Z13</f>
        <v>80000</v>
      </c>
      <c r="J62" s="188">
        <f t="shared" si="30"/>
        <v>1</v>
      </c>
      <c r="K62" s="16">
        <f>Z14*D62</f>
        <v>378.48</v>
      </c>
      <c r="L62" s="16">
        <f t="shared" si="37"/>
        <v>378.48</v>
      </c>
      <c r="M62" s="220">
        <f>Z14*F62</f>
        <v>2334.64</v>
      </c>
      <c r="N62" s="220">
        <f t="shared" si="34"/>
        <v>2334.64</v>
      </c>
      <c r="O62" s="203">
        <f t="shared" si="38"/>
        <v>2713.12</v>
      </c>
      <c r="P62" s="203">
        <f>O62*M5</f>
        <v>2713.12</v>
      </c>
      <c r="Q62" s="50">
        <v>15000</v>
      </c>
      <c r="R62" s="198">
        <v>30000</v>
      </c>
      <c r="S62" s="11">
        <f t="shared" si="31"/>
        <v>50000</v>
      </c>
      <c r="T62" s="50">
        <f>I62-Q62</f>
        <v>65000</v>
      </c>
      <c r="U62" s="53">
        <f t="shared" si="35"/>
        <v>307.51499999999999</v>
      </c>
      <c r="V62" s="230">
        <f t="shared" si="32"/>
        <v>1459.15</v>
      </c>
      <c r="W62" s="224">
        <f t="shared" si="36"/>
        <v>1766.665</v>
      </c>
    </row>
    <row r="63" spans="2:23" ht="25.5" customHeight="1" thickBot="1" x14ac:dyDescent="0.25">
      <c r="C63" s="2" t="s">
        <v>67</v>
      </c>
      <c r="D63" s="79">
        <v>12.9</v>
      </c>
      <c r="E63" s="32">
        <v>42689</v>
      </c>
      <c r="F63" s="91">
        <v>29.183</v>
      </c>
      <c r="G63" s="214">
        <v>42689</v>
      </c>
      <c r="H63" s="128">
        <f>D63+F63</f>
        <v>42.082999999999998</v>
      </c>
      <c r="I63" s="148">
        <f>Z13</f>
        <v>80000</v>
      </c>
      <c r="J63" s="188">
        <f t="shared" si="30"/>
        <v>1</v>
      </c>
      <c r="K63" s="16">
        <f>Z14*D63</f>
        <v>1032</v>
      </c>
      <c r="L63" s="16">
        <f t="shared" si="37"/>
        <v>1032</v>
      </c>
      <c r="M63" s="220">
        <f>Z14*F63</f>
        <v>2334.64</v>
      </c>
      <c r="N63" s="220">
        <f t="shared" si="34"/>
        <v>2334.64</v>
      </c>
      <c r="O63" s="203">
        <f t="shared" si="38"/>
        <v>3366.64</v>
      </c>
      <c r="P63" s="203">
        <f>O63*M5</f>
        <v>3366.64</v>
      </c>
      <c r="Q63" s="50" t="s">
        <v>20</v>
      </c>
      <c r="R63" s="198">
        <v>30000</v>
      </c>
      <c r="S63" s="11">
        <f t="shared" si="31"/>
        <v>50000</v>
      </c>
      <c r="T63" s="50" t="s">
        <v>20</v>
      </c>
      <c r="U63" s="53">
        <f>K63</f>
        <v>1032</v>
      </c>
      <c r="V63" s="230">
        <f t="shared" si="32"/>
        <v>1459.15</v>
      </c>
      <c r="W63" s="224">
        <f t="shared" si="36"/>
        <v>2491.15</v>
      </c>
    </row>
    <row r="64" spans="2:23" ht="25.5" customHeight="1" thickBot="1" x14ac:dyDescent="0.25">
      <c r="C64" s="2" t="s">
        <v>68</v>
      </c>
      <c r="D64" s="79">
        <v>5.4550000000000001</v>
      </c>
      <c r="E64" s="32">
        <v>42732</v>
      </c>
      <c r="F64" s="91">
        <v>29.183</v>
      </c>
      <c r="G64" s="214">
        <v>42689</v>
      </c>
      <c r="H64" s="128">
        <f t="shared" si="33"/>
        <v>34.637999999999998</v>
      </c>
      <c r="I64" s="148">
        <f>Z13</f>
        <v>80000</v>
      </c>
      <c r="J64" s="188">
        <f t="shared" si="30"/>
        <v>1</v>
      </c>
      <c r="K64" s="16">
        <f>Z14*D64</f>
        <v>436.4</v>
      </c>
      <c r="L64" s="16">
        <f t="shared" si="37"/>
        <v>436.4</v>
      </c>
      <c r="M64" s="220">
        <f>Z14*F64</f>
        <v>2334.64</v>
      </c>
      <c r="N64" s="220">
        <f t="shared" si="34"/>
        <v>2334.64</v>
      </c>
      <c r="O64" s="203">
        <f t="shared" si="38"/>
        <v>2771.04</v>
      </c>
      <c r="P64" s="203">
        <f>O64*M5</f>
        <v>2771.04</v>
      </c>
      <c r="Q64" s="50" t="s">
        <v>20</v>
      </c>
      <c r="R64" s="198">
        <v>30000</v>
      </c>
      <c r="S64" s="11">
        <f t="shared" si="31"/>
        <v>50000</v>
      </c>
      <c r="T64" s="50" t="s">
        <v>20</v>
      </c>
      <c r="U64" s="53">
        <f>K64</f>
        <v>436.4</v>
      </c>
      <c r="V64" s="230">
        <f t="shared" si="32"/>
        <v>1459.15</v>
      </c>
      <c r="W64" s="224">
        <f t="shared" si="36"/>
        <v>1895.5500000000002</v>
      </c>
    </row>
    <row r="65" spans="1:23" ht="25.5" customHeight="1" thickBot="1" x14ac:dyDescent="0.25">
      <c r="A65" s="169"/>
      <c r="B65" s="3"/>
      <c r="C65" s="2" t="s">
        <v>69</v>
      </c>
      <c r="D65" s="79">
        <v>4.7309999999999999</v>
      </c>
      <c r="E65" s="32">
        <v>42689</v>
      </c>
      <c r="F65" s="91">
        <v>29.183</v>
      </c>
      <c r="G65" s="214">
        <v>42689</v>
      </c>
      <c r="H65" s="128">
        <f t="shared" si="33"/>
        <v>33.914000000000001</v>
      </c>
      <c r="I65" s="148">
        <f>Z13</f>
        <v>80000</v>
      </c>
      <c r="J65" s="188">
        <f t="shared" si="30"/>
        <v>1</v>
      </c>
      <c r="K65" s="16">
        <f>Z14*D65</f>
        <v>378.48</v>
      </c>
      <c r="L65" s="16">
        <f t="shared" si="37"/>
        <v>378.48</v>
      </c>
      <c r="M65" s="220">
        <f>Z14*F65</f>
        <v>2334.64</v>
      </c>
      <c r="N65" s="220">
        <f t="shared" si="34"/>
        <v>2334.64</v>
      </c>
      <c r="O65" s="203">
        <f t="shared" si="38"/>
        <v>2713.12</v>
      </c>
      <c r="P65" s="203">
        <f>O65*M5</f>
        <v>2713.12</v>
      </c>
      <c r="Q65" s="50">
        <v>15000</v>
      </c>
      <c r="R65" s="198">
        <v>30000</v>
      </c>
      <c r="S65" s="11">
        <f t="shared" si="31"/>
        <v>50000</v>
      </c>
      <c r="T65" s="50">
        <f>I65-Q65</f>
        <v>65000</v>
      </c>
      <c r="U65" s="53">
        <f>T65/1000*D65</f>
        <v>307.51499999999999</v>
      </c>
      <c r="V65" s="230">
        <f t="shared" si="32"/>
        <v>1459.15</v>
      </c>
      <c r="W65" s="224">
        <f t="shared" si="36"/>
        <v>1766.665</v>
      </c>
    </row>
    <row r="66" spans="1:23" ht="25.5" customHeight="1" thickBot="1" x14ac:dyDescent="0.25">
      <c r="B66" s="233" t="s">
        <v>32</v>
      </c>
      <c r="C66" s="234"/>
      <c r="D66" s="82" t="s">
        <v>33</v>
      </c>
      <c r="E66" s="34"/>
      <c r="F66" s="93"/>
      <c r="G66" s="28"/>
      <c r="H66" s="137"/>
      <c r="I66" s="149"/>
      <c r="J66" s="51"/>
      <c r="K66" s="17"/>
      <c r="L66" s="17"/>
      <c r="M66" s="43"/>
      <c r="N66" s="43"/>
      <c r="O66" s="46"/>
      <c r="P66" s="51"/>
      <c r="Q66" s="51"/>
      <c r="R66" s="39"/>
      <c r="S66" s="12"/>
      <c r="T66" s="51"/>
      <c r="U66" s="51"/>
      <c r="V66" s="61"/>
      <c r="W66" s="59"/>
    </row>
    <row r="67" spans="1:23" ht="25.5" customHeight="1" thickBot="1" x14ac:dyDescent="0.25">
      <c r="C67" s="2" t="s">
        <v>44</v>
      </c>
      <c r="D67" s="78" t="s">
        <v>20</v>
      </c>
      <c r="E67" s="31" t="s">
        <v>20</v>
      </c>
      <c r="F67" s="90">
        <v>35.026000000000003</v>
      </c>
      <c r="G67" s="212">
        <v>42292</v>
      </c>
      <c r="H67" s="100">
        <f>F67</f>
        <v>35.026000000000003</v>
      </c>
      <c r="I67" s="146">
        <f>Z13</f>
        <v>80000</v>
      </c>
      <c r="J67" s="188">
        <f t="shared" ref="J67:J82" si="40">$M$5</f>
        <v>1</v>
      </c>
      <c r="K67" s="16" t="s">
        <v>20</v>
      </c>
      <c r="L67" s="16" t="s">
        <v>20</v>
      </c>
      <c r="M67" s="222">
        <f>Z14*F67</f>
        <v>2802.0800000000004</v>
      </c>
      <c r="N67" s="220">
        <f>M67*J67</f>
        <v>2802.0800000000004</v>
      </c>
      <c r="O67" s="203">
        <f>SUM(K67,M67)</f>
        <v>2802.0800000000004</v>
      </c>
      <c r="P67" s="203">
        <f>O67*M5</f>
        <v>2802.0800000000004</v>
      </c>
      <c r="Q67" s="53" t="s">
        <v>20</v>
      </c>
      <c r="R67" s="23">
        <v>10000</v>
      </c>
      <c r="S67" s="42">
        <f t="shared" ref="S67:S82" si="41">I67-R67</f>
        <v>70000</v>
      </c>
      <c r="T67" s="50" t="s">
        <v>20</v>
      </c>
      <c r="U67" s="50" t="s">
        <v>20</v>
      </c>
      <c r="V67" s="225">
        <f t="shared" ref="V67:V82" si="42">S67/1000*F67</f>
        <v>2451.8200000000002</v>
      </c>
      <c r="W67" s="223">
        <f>SUM(U67:V67)</f>
        <v>2451.8200000000002</v>
      </c>
    </row>
    <row r="68" spans="1:23" ht="25.5" customHeight="1" thickBot="1" x14ac:dyDescent="0.25">
      <c r="C68" s="2" t="s">
        <v>70</v>
      </c>
      <c r="D68" s="78">
        <v>2.3690000000000002</v>
      </c>
      <c r="E68" s="31">
        <v>42658</v>
      </c>
      <c r="F68" s="90">
        <v>34.665999999999997</v>
      </c>
      <c r="G68" s="212">
        <v>42658</v>
      </c>
      <c r="H68" s="100">
        <f>D68+F68</f>
        <v>37.034999999999997</v>
      </c>
      <c r="I68" s="146">
        <f>Z13</f>
        <v>80000</v>
      </c>
      <c r="J68" s="188">
        <f t="shared" si="40"/>
        <v>1</v>
      </c>
      <c r="K68" s="16">
        <f>Z14*D68</f>
        <v>189.52</v>
      </c>
      <c r="L68" s="16">
        <f>K68*J68</f>
        <v>189.52</v>
      </c>
      <c r="M68" s="220">
        <f>Z14*F68</f>
        <v>2773.2799999999997</v>
      </c>
      <c r="N68" s="220">
        <f t="shared" ref="N68:N82" si="43">M68*J68</f>
        <v>2773.2799999999997</v>
      </c>
      <c r="O68" s="203">
        <f t="shared" ref="O68:O82" si="44">SUM(K68,M68)</f>
        <v>2962.7999999999997</v>
      </c>
      <c r="P68" s="203">
        <f>O68*M5</f>
        <v>2962.7999999999997</v>
      </c>
      <c r="Q68" s="50">
        <v>10000</v>
      </c>
      <c r="R68" s="198">
        <v>10000</v>
      </c>
      <c r="S68" s="11">
        <f t="shared" si="41"/>
        <v>70000</v>
      </c>
      <c r="T68" s="50">
        <f>I68-Q68</f>
        <v>70000</v>
      </c>
      <c r="U68" s="50">
        <f t="shared" ref="U68:U75" si="45">T68/1000*D68</f>
        <v>165.83</v>
      </c>
      <c r="V68" s="225">
        <f t="shared" si="42"/>
        <v>2426.62</v>
      </c>
      <c r="W68" s="223">
        <f t="shared" ref="W68:W82" si="46">SUM(U68:V68)</f>
        <v>2592.4499999999998</v>
      </c>
    </row>
    <row r="69" spans="1:23" ht="25.5" customHeight="1" thickBot="1" x14ac:dyDescent="0.25">
      <c r="C69" s="2" t="s">
        <v>98</v>
      </c>
      <c r="D69" s="78">
        <v>0</v>
      </c>
      <c r="E69" s="31" t="s">
        <v>20</v>
      </c>
      <c r="F69" s="90">
        <v>33.066000000000003</v>
      </c>
      <c r="G69" s="212">
        <v>42658</v>
      </c>
      <c r="H69" s="100">
        <f>F69</f>
        <v>33.066000000000003</v>
      </c>
      <c r="I69" s="146">
        <f>Z13</f>
        <v>80000</v>
      </c>
      <c r="J69" s="188">
        <f t="shared" si="40"/>
        <v>1</v>
      </c>
      <c r="K69" s="16" t="s">
        <v>20</v>
      </c>
      <c r="L69" s="16" t="s">
        <v>20</v>
      </c>
      <c r="M69" s="220">
        <f>Z14*F69</f>
        <v>2645.28</v>
      </c>
      <c r="N69" s="220">
        <f t="shared" si="43"/>
        <v>2645.28</v>
      </c>
      <c r="O69" s="203">
        <f t="shared" si="44"/>
        <v>2645.28</v>
      </c>
      <c r="P69" s="203">
        <f>O69*M5</f>
        <v>2645.28</v>
      </c>
      <c r="Q69" s="50">
        <v>0</v>
      </c>
      <c r="R69" s="198">
        <v>10000</v>
      </c>
      <c r="S69" s="11">
        <f t="shared" si="41"/>
        <v>70000</v>
      </c>
      <c r="T69" s="50">
        <f t="shared" ref="T69:T75" si="47">I69-Q69</f>
        <v>80000</v>
      </c>
      <c r="U69" s="50">
        <f t="shared" si="45"/>
        <v>0</v>
      </c>
      <c r="V69" s="225">
        <f t="shared" si="42"/>
        <v>2314.6200000000003</v>
      </c>
      <c r="W69" s="223">
        <f t="shared" si="46"/>
        <v>2314.6200000000003</v>
      </c>
    </row>
    <row r="70" spans="1:23" ht="25.5" customHeight="1" thickBot="1" x14ac:dyDescent="0.25">
      <c r="C70" s="2" t="s">
        <v>71</v>
      </c>
      <c r="D70" s="78">
        <v>12.85</v>
      </c>
      <c r="E70" s="31">
        <v>42694</v>
      </c>
      <c r="F70" s="90">
        <v>12.816000000000001</v>
      </c>
      <c r="G70" s="212">
        <v>42658</v>
      </c>
      <c r="H70" s="100">
        <f t="shared" ref="H70:H78" si="48">D70+F70</f>
        <v>25.666</v>
      </c>
      <c r="I70" s="146">
        <f>Z13</f>
        <v>80000</v>
      </c>
      <c r="J70" s="188">
        <f t="shared" si="40"/>
        <v>1</v>
      </c>
      <c r="K70" s="16">
        <f>Z14*D70</f>
        <v>1028</v>
      </c>
      <c r="L70" s="16">
        <f>K70*J70</f>
        <v>1028</v>
      </c>
      <c r="M70" s="220">
        <f>Z14*F70</f>
        <v>1025.28</v>
      </c>
      <c r="N70" s="220">
        <f t="shared" si="43"/>
        <v>1025.28</v>
      </c>
      <c r="O70" s="203">
        <f t="shared" si="44"/>
        <v>2053.2799999999997</v>
      </c>
      <c r="P70" s="203">
        <f>O70*M5</f>
        <v>2053.2799999999997</v>
      </c>
      <c r="Q70" s="50">
        <v>22000</v>
      </c>
      <c r="R70" s="198">
        <v>10000</v>
      </c>
      <c r="S70" s="11">
        <f t="shared" si="41"/>
        <v>70000</v>
      </c>
      <c r="T70" s="50">
        <f t="shared" si="47"/>
        <v>58000</v>
      </c>
      <c r="U70" s="50">
        <f t="shared" si="45"/>
        <v>745.3</v>
      </c>
      <c r="V70" s="225">
        <f t="shared" si="42"/>
        <v>897.12</v>
      </c>
      <c r="W70" s="223">
        <f t="shared" si="46"/>
        <v>1642.42</v>
      </c>
    </row>
    <row r="71" spans="1:23" ht="25.5" customHeight="1" thickBot="1" x14ac:dyDescent="0.25">
      <c r="C71" s="2" t="s">
        <v>72</v>
      </c>
      <c r="D71" s="78">
        <v>4.9569999999999999</v>
      </c>
      <c r="E71" s="31">
        <v>42658</v>
      </c>
      <c r="F71" s="90">
        <v>34.665999999999997</v>
      </c>
      <c r="G71" s="212">
        <v>42658</v>
      </c>
      <c r="H71" s="100">
        <f t="shared" si="48"/>
        <v>39.622999999999998</v>
      </c>
      <c r="I71" s="146">
        <f>Z13</f>
        <v>80000</v>
      </c>
      <c r="J71" s="188">
        <f t="shared" si="40"/>
        <v>1</v>
      </c>
      <c r="K71" s="16">
        <f>Z14*D71</f>
        <v>396.56</v>
      </c>
      <c r="L71" s="16">
        <f t="shared" ref="L71:L82" si="49">K71*J71</f>
        <v>396.56</v>
      </c>
      <c r="M71" s="220">
        <f>Z14*F71</f>
        <v>2773.2799999999997</v>
      </c>
      <c r="N71" s="220">
        <f t="shared" si="43"/>
        <v>2773.2799999999997</v>
      </c>
      <c r="O71" s="203">
        <f t="shared" si="44"/>
        <v>3169.8399999999997</v>
      </c>
      <c r="P71" s="203">
        <f>O71*M5</f>
        <v>3169.8399999999997</v>
      </c>
      <c r="Q71" s="50">
        <v>10000</v>
      </c>
      <c r="R71" s="198">
        <v>10000</v>
      </c>
      <c r="S71" s="11">
        <f t="shared" si="41"/>
        <v>70000</v>
      </c>
      <c r="T71" s="50">
        <f t="shared" si="47"/>
        <v>70000</v>
      </c>
      <c r="U71" s="50">
        <f t="shared" si="45"/>
        <v>346.99</v>
      </c>
      <c r="V71" s="225">
        <f t="shared" si="42"/>
        <v>2426.62</v>
      </c>
      <c r="W71" s="223">
        <f t="shared" si="46"/>
        <v>2773.6099999999997</v>
      </c>
    </row>
    <row r="72" spans="1:23" ht="25.5" customHeight="1" thickBot="1" x14ac:dyDescent="0.25">
      <c r="C72" s="2" t="s">
        <v>73</v>
      </c>
      <c r="D72" s="79">
        <v>6.5510000000000002</v>
      </c>
      <c r="E72" s="32">
        <v>42719</v>
      </c>
      <c r="F72" s="91">
        <v>33.066000000000003</v>
      </c>
      <c r="G72" s="212">
        <v>42292</v>
      </c>
      <c r="H72" s="136">
        <f t="shared" si="48"/>
        <v>39.617000000000004</v>
      </c>
      <c r="I72" s="146">
        <f>Z13</f>
        <v>80000</v>
      </c>
      <c r="J72" s="188">
        <f t="shared" si="40"/>
        <v>1</v>
      </c>
      <c r="K72" s="16">
        <f>Z14*D72</f>
        <v>524.08000000000004</v>
      </c>
      <c r="L72" s="16">
        <f t="shared" si="49"/>
        <v>524.08000000000004</v>
      </c>
      <c r="M72" s="220">
        <f>Z14*F72</f>
        <v>2645.28</v>
      </c>
      <c r="N72" s="220">
        <f t="shared" si="43"/>
        <v>2645.28</v>
      </c>
      <c r="O72" s="203">
        <f t="shared" si="44"/>
        <v>3169.36</v>
      </c>
      <c r="P72" s="203">
        <f>O72*M5</f>
        <v>3169.36</v>
      </c>
      <c r="Q72" s="50">
        <v>2000</v>
      </c>
      <c r="R72" s="198">
        <v>10000</v>
      </c>
      <c r="S72" s="11">
        <f t="shared" si="41"/>
        <v>70000</v>
      </c>
      <c r="T72" s="50">
        <f t="shared" si="47"/>
        <v>78000</v>
      </c>
      <c r="U72" s="50">
        <f t="shared" si="45"/>
        <v>510.97800000000001</v>
      </c>
      <c r="V72" s="225">
        <f t="shared" si="42"/>
        <v>2314.6200000000003</v>
      </c>
      <c r="W72" s="223">
        <f t="shared" si="46"/>
        <v>2825.5980000000004</v>
      </c>
    </row>
    <row r="73" spans="1:23" ht="25.5" customHeight="1" thickBot="1" x14ac:dyDescent="0.25">
      <c r="C73" s="2" t="s">
        <v>74</v>
      </c>
      <c r="D73" s="78">
        <v>2.1</v>
      </c>
      <c r="E73" s="32">
        <v>42658</v>
      </c>
      <c r="F73" s="91">
        <v>36.765999999999998</v>
      </c>
      <c r="G73" s="214">
        <v>42658</v>
      </c>
      <c r="H73" s="128">
        <f t="shared" si="48"/>
        <v>38.866</v>
      </c>
      <c r="I73" s="148">
        <f>Z13</f>
        <v>80000</v>
      </c>
      <c r="J73" s="188">
        <f t="shared" si="40"/>
        <v>1</v>
      </c>
      <c r="K73" s="16">
        <f>Z14*D73</f>
        <v>168</v>
      </c>
      <c r="L73" s="16">
        <f t="shared" si="49"/>
        <v>168</v>
      </c>
      <c r="M73" s="220">
        <f>Z14*F73</f>
        <v>2941.2799999999997</v>
      </c>
      <c r="N73" s="220">
        <f t="shared" si="43"/>
        <v>2941.2799999999997</v>
      </c>
      <c r="O73" s="203">
        <f t="shared" si="44"/>
        <v>3109.2799999999997</v>
      </c>
      <c r="P73" s="203">
        <f>O73*M5</f>
        <v>3109.2799999999997</v>
      </c>
      <c r="Q73" s="50">
        <v>10000</v>
      </c>
      <c r="R73" s="198">
        <v>10000</v>
      </c>
      <c r="S73" s="11">
        <f t="shared" si="41"/>
        <v>70000</v>
      </c>
      <c r="T73" s="50">
        <f t="shared" si="47"/>
        <v>70000</v>
      </c>
      <c r="U73" s="50">
        <f t="shared" si="45"/>
        <v>147</v>
      </c>
      <c r="V73" s="225">
        <f t="shared" si="42"/>
        <v>2573.62</v>
      </c>
      <c r="W73" s="223">
        <f t="shared" si="46"/>
        <v>2720.62</v>
      </c>
    </row>
    <row r="74" spans="1:23" ht="25.5" customHeight="1" thickBot="1" x14ac:dyDescent="0.25">
      <c r="C74" s="2" t="s">
        <v>75</v>
      </c>
      <c r="D74" s="79">
        <v>2.0249999999999999</v>
      </c>
      <c r="E74" s="32">
        <v>42292</v>
      </c>
      <c r="F74" s="91">
        <v>35.091000000000001</v>
      </c>
      <c r="G74" s="214">
        <v>42292</v>
      </c>
      <c r="H74" s="128">
        <f t="shared" si="48"/>
        <v>37.116</v>
      </c>
      <c r="I74" s="148">
        <f>Z13</f>
        <v>80000</v>
      </c>
      <c r="J74" s="188">
        <f t="shared" si="40"/>
        <v>1</v>
      </c>
      <c r="K74" s="16">
        <f>Z14*D74</f>
        <v>162</v>
      </c>
      <c r="L74" s="16">
        <f t="shared" si="49"/>
        <v>162</v>
      </c>
      <c r="M74" s="220">
        <f>Z14*F74</f>
        <v>2807.28</v>
      </c>
      <c r="N74" s="220">
        <f t="shared" si="43"/>
        <v>2807.28</v>
      </c>
      <c r="O74" s="203">
        <f t="shared" si="44"/>
        <v>2969.28</v>
      </c>
      <c r="P74" s="203">
        <f>O74*M5</f>
        <v>2969.28</v>
      </c>
      <c r="Q74" s="50">
        <v>10000</v>
      </c>
      <c r="R74" s="198">
        <v>10000</v>
      </c>
      <c r="S74" s="11">
        <f t="shared" si="41"/>
        <v>70000</v>
      </c>
      <c r="T74" s="50">
        <f t="shared" si="47"/>
        <v>70000</v>
      </c>
      <c r="U74" s="50">
        <f t="shared" si="45"/>
        <v>141.75</v>
      </c>
      <c r="V74" s="225">
        <f t="shared" si="42"/>
        <v>2456.37</v>
      </c>
      <c r="W74" s="223">
        <f t="shared" si="46"/>
        <v>2598.12</v>
      </c>
    </row>
    <row r="75" spans="1:23" ht="25.5" customHeight="1" thickBot="1" x14ac:dyDescent="0.25">
      <c r="C75" s="2" t="s">
        <v>76</v>
      </c>
      <c r="D75" s="78">
        <v>4.43</v>
      </c>
      <c r="E75" s="31">
        <v>42658</v>
      </c>
      <c r="F75" s="90">
        <v>37.496000000000002</v>
      </c>
      <c r="G75" s="212">
        <v>42658</v>
      </c>
      <c r="H75" s="107">
        <f t="shared" si="48"/>
        <v>41.926000000000002</v>
      </c>
      <c r="I75" s="146">
        <f>Z13</f>
        <v>80000</v>
      </c>
      <c r="J75" s="188">
        <f t="shared" si="40"/>
        <v>1</v>
      </c>
      <c r="K75" s="16">
        <f>Z14*D75</f>
        <v>354.4</v>
      </c>
      <c r="L75" s="16">
        <f t="shared" si="49"/>
        <v>354.4</v>
      </c>
      <c r="M75" s="220">
        <f>Z14*F75</f>
        <v>2999.6800000000003</v>
      </c>
      <c r="N75" s="220">
        <f t="shared" si="43"/>
        <v>2999.6800000000003</v>
      </c>
      <c r="O75" s="203">
        <f t="shared" si="44"/>
        <v>3354.0800000000004</v>
      </c>
      <c r="P75" s="203">
        <f>O75*M5</f>
        <v>3354.0800000000004</v>
      </c>
      <c r="Q75" s="50">
        <v>10000</v>
      </c>
      <c r="R75" s="198">
        <v>10000</v>
      </c>
      <c r="S75" s="11">
        <f t="shared" si="41"/>
        <v>70000</v>
      </c>
      <c r="T75" s="50">
        <f t="shared" si="47"/>
        <v>70000</v>
      </c>
      <c r="U75" s="50">
        <f t="shared" si="45"/>
        <v>310.09999999999997</v>
      </c>
      <c r="V75" s="225">
        <f t="shared" si="42"/>
        <v>2624.7200000000003</v>
      </c>
      <c r="W75" s="223">
        <f t="shared" si="46"/>
        <v>2934.82</v>
      </c>
    </row>
    <row r="76" spans="1:23" ht="25.5" customHeight="1" thickBot="1" x14ac:dyDescent="0.25">
      <c r="C76" s="2" t="s">
        <v>77</v>
      </c>
      <c r="D76" s="78">
        <v>11.3</v>
      </c>
      <c r="E76" s="31">
        <v>42690</v>
      </c>
      <c r="F76" s="90">
        <v>29.885999999999999</v>
      </c>
      <c r="G76" s="212">
        <v>42658</v>
      </c>
      <c r="H76" s="100">
        <f t="shared" si="48"/>
        <v>41.186</v>
      </c>
      <c r="I76" s="146">
        <f>Z13</f>
        <v>80000</v>
      </c>
      <c r="J76" s="188">
        <f t="shared" si="40"/>
        <v>1</v>
      </c>
      <c r="K76" s="16">
        <f>Z14*D76</f>
        <v>904</v>
      </c>
      <c r="L76" s="16">
        <f t="shared" si="49"/>
        <v>904</v>
      </c>
      <c r="M76" s="220">
        <f>Z14*F76</f>
        <v>2390.88</v>
      </c>
      <c r="N76" s="220">
        <f t="shared" si="43"/>
        <v>2390.88</v>
      </c>
      <c r="O76" s="203">
        <f t="shared" si="44"/>
        <v>3294.88</v>
      </c>
      <c r="P76" s="203">
        <f>O76*M5</f>
        <v>3294.88</v>
      </c>
      <c r="Q76" s="50" t="s">
        <v>34</v>
      </c>
      <c r="R76" s="198">
        <v>10000</v>
      </c>
      <c r="S76" s="11">
        <f t="shared" si="41"/>
        <v>70000</v>
      </c>
      <c r="T76" s="50">
        <f>I76</f>
        <v>80000</v>
      </c>
      <c r="U76" s="50">
        <f>(T76/1000*D76)-22.6</f>
        <v>881.4</v>
      </c>
      <c r="V76" s="225">
        <f t="shared" si="42"/>
        <v>2092.02</v>
      </c>
      <c r="W76" s="223">
        <f t="shared" si="46"/>
        <v>2973.42</v>
      </c>
    </row>
    <row r="77" spans="1:23" ht="25.5" customHeight="1" thickBot="1" x14ac:dyDescent="0.25">
      <c r="C77" s="2" t="s">
        <v>78</v>
      </c>
      <c r="D77" s="78">
        <v>5.7489999999999997</v>
      </c>
      <c r="E77" s="31">
        <v>42689</v>
      </c>
      <c r="F77" s="90">
        <v>33.066000000000003</v>
      </c>
      <c r="G77" s="212">
        <v>42658</v>
      </c>
      <c r="H77" s="100">
        <f t="shared" si="48"/>
        <v>38.815000000000005</v>
      </c>
      <c r="I77" s="146">
        <f>Z13</f>
        <v>80000</v>
      </c>
      <c r="J77" s="188">
        <f t="shared" si="40"/>
        <v>1</v>
      </c>
      <c r="K77" s="16">
        <f>Z14*D77</f>
        <v>459.91999999999996</v>
      </c>
      <c r="L77" s="16">
        <f t="shared" si="49"/>
        <v>459.91999999999996</v>
      </c>
      <c r="M77" s="220">
        <f>Z14*F77</f>
        <v>2645.28</v>
      </c>
      <c r="N77" s="220">
        <f t="shared" si="43"/>
        <v>2645.28</v>
      </c>
      <c r="O77" s="203">
        <f t="shared" si="44"/>
        <v>3105.2000000000003</v>
      </c>
      <c r="P77" s="203">
        <f>O77*M5</f>
        <v>3105.2000000000003</v>
      </c>
      <c r="Q77" s="50">
        <v>9000</v>
      </c>
      <c r="R77" s="198">
        <v>10000</v>
      </c>
      <c r="S77" s="11">
        <f t="shared" si="41"/>
        <v>70000</v>
      </c>
      <c r="T77" s="50">
        <f>I77-Q78</f>
        <v>70000</v>
      </c>
      <c r="U77" s="50">
        <f t="shared" ref="U77:U82" si="50">T77/1000*D77</f>
        <v>402.42999999999995</v>
      </c>
      <c r="V77" s="225">
        <f t="shared" si="42"/>
        <v>2314.6200000000003</v>
      </c>
      <c r="W77" s="223">
        <f t="shared" si="46"/>
        <v>2717.05</v>
      </c>
    </row>
    <row r="78" spans="1:23" ht="25.5" customHeight="1" thickBot="1" x14ac:dyDescent="0.25">
      <c r="C78" s="2" t="s">
        <v>97</v>
      </c>
      <c r="D78" s="78">
        <v>0</v>
      </c>
      <c r="E78" s="31">
        <v>42658</v>
      </c>
      <c r="F78" s="90">
        <v>34.665999999999997</v>
      </c>
      <c r="G78" s="212">
        <v>42658</v>
      </c>
      <c r="H78" s="100">
        <f t="shared" si="48"/>
        <v>34.665999999999997</v>
      </c>
      <c r="I78" s="146">
        <f>Z13</f>
        <v>80000</v>
      </c>
      <c r="J78" s="188">
        <f t="shared" si="40"/>
        <v>1</v>
      </c>
      <c r="K78" s="16" t="s">
        <v>20</v>
      </c>
      <c r="L78" s="16" t="s">
        <v>20</v>
      </c>
      <c r="M78" s="220">
        <f>Z14*F78</f>
        <v>2773.2799999999997</v>
      </c>
      <c r="N78" s="220">
        <f t="shared" si="43"/>
        <v>2773.2799999999997</v>
      </c>
      <c r="O78" s="203">
        <f t="shared" si="44"/>
        <v>2773.2799999999997</v>
      </c>
      <c r="P78" s="203">
        <f>O78*M5</f>
        <v>2773.2799999999997</v>
      </c>
      <c r="Q78" s="50">
        <v>10000</v>
      </c>
      <c r="R78" s="198">
        <v>10000</v>
      </c>
      <c r="S78" s="11">
        <f t="shared" si="41"/>
        <v>70000</v>
      </c>
      <c r="T78" s="50">
        <f t="shared" ref="T78:T82" si="51">I78-Q79</f>
        <v>80000</v>
      </c>
      <c r="U78" s="50">
        <f t="shared" si="50"/>
        <v>0</v>
      </c>
      <c r="V78" s="225">
        <f t="shared" si="42"/>
        <v>2426.62</v>
      </c>
      <c r="W78" s="223">
        <f t="shared" si="46"/>
        <v>2426.62</v>
      </c>
    </row>
    <row r="79" spans="1:23" ht="25.5" customHeight="1" thickBot="1" x14ac:dyDescent="0.25">
      <c r="C79" s="2" t="s">
        <v>99</v>
      </c>
      <c r="D79" s="78">
        <v>0</v>
      </c>
      <c r="E79" s="31" t="s">
        <v>20</v>
      </c>
      <c r="F79" s="90">
        <v>34.665999999999997</v>
      </c>
      <c r="G79" s="212">
        <v>42658</v>
      </c>
      <c r="H79" s="100">
        <f>F79</f>
        <v>34.665999999999997</v>
      </c>
      <c r="I79" s="146">
        <f>Z13</f>
        <v>80000</v>
      </c>
      <c r="J79" s="188">
        <f t="shared" si="40"/>
        <v>1</v>
      </c>
      <c r="K79" s="16" t="s">
        <v>20</v>
      </c>
      <c r="L79" s="16" t="s">
        <v>20</v>
      </c>
      <c r="M79" s="220">
        <f>Z14*F79</f>
        <v>2773.2799999999997</v>
      </c>
      <c r="N79" s="220">
        <f t="shared" si="43"/>
        <v>2773.2799999999997</v>
      </c>
      <c r="O79" s="203">
        <f t="shared" si="44"/>
        <v>2773.2799999999997</v>
      </c>
      <c r="P79" s="203">
        <f>O79*M5</f>
        <v>2773.2799999999997</v>
      </c>
      <c r="Q79" s="50">
        <v>0</v>
      </c>
      <c r="R79" s="198">
        <v>10000</v>
      </c>
      <c r="S79" s="11">
        <f t="shared" si="41"/>
        <v>70000</v>
      </c>
      <c r="T79" s="50">
        <f t="shared" si="51"/>
        <v>70000</v>
      </c>
      <c r="U79" s="50">
        <f t="shared" si="50"/>
        <v>0</v>
      </c>
      <c r="V79" s="225">
        <f t="shared" si="42"/>
        <v>2426.62</v>
      </c>
      <c r="W79" s="223">
        <f t="shared" si="46"/>
        <v>2426.62</v>
      </c>
    </row>
    <row r="80" spans="1:23" ht="25.5" customHeight="1" thickBot="1" x14ac:dyDescent="0.25">
      <c r="C80" s="2" t="s">
        <v>79</v>
      </c>
      <c r="D80" s="78">
        <v>4.5880000000000001</v>
      </c>
      <c r="E80" s="31">
        <v>42658</v>
      </c>
      <c r="F80" s="90">
        <v>37.654000000000003</v>
      </c>
      <c r="G80" s="212">
        <v>42658</v>
      </c>
      <c r="H80" s="100">
        <f>D80+F80</f>
        <v>42.242000000000004</v>
      </c>
      <c r="I80" s="146">
        <f>Z13</f>
        <v>80000</v>
      </c>
      <c r="J80" s="188">
        <f t="shared" si="40"/>
        <v>1</v>
      </c>
      <c r="K80" s="16">
        <f>Z14*D80</f>
        <v>367.04</v>
      </c>
      <c r="L80" s="16">
        <f t="shared" si="49"/>
        <v>367.04</v>
      </c>
      <c r="M80" s="220">
        <f>Z14*F80</f>
        <v>3012.32</v>
      </c>
      <c r="N80" s="220">
        <f t="shared" si="43"/>
        <v>3012.32</v>
      </c>
      <c r="O80" s="203">
        <f t="shared" si="44"/>
        <v>3379.36</v>
      </c>
      <c r="P80" s="203">
        <f>O80*M5</f>
        <v>3379.36</v>
      </c>
      <c r="Q80" s="50">
        <v>10000</v>
      </c>
      <c r="R80" s="198">
        <v>10000</v>
      </c>
      <c r="S80" s="11">
        <f t="shared" si="41"/>
        <v>70000</v>
      </c>
      <c r="T80" s="50">
        <f t="shared" si="51"/>
        <v>70000</v>
      </c>
      <c r="U80" s="50">
        <f t="shared" si="50"/>
        <v>321.16000000000003</v>
      </c>
      <c r="V80" s="225">
        <f t="shared" si="42"/>
        <v>2635.78</v>
      </c>
      <c r="W80" s="223">
        <f t="shared" si="46"/>
        <v>2956.94</v>
      </c>
    </row>
    <row r="81" spans="1:23" ht="25.5" customHeight="1" thickBot="1" x14ac:dyDescent="0.25">
      <c r="C81" s="2" t="s">
        <v>80</v>
      </c>
      <c r="D81" s="78">
        <v>3.8</v>
      </c>
      <c r="E81" s="31">
        <v>42658</v>
      </c>
      <c r="F81" s="90">
        <v>38.466000000000001</v>
      </c>
      <c r="G81" s="212">
        <v>42658</v>
      </c>
      <c r="H81" s="100">
        <f>D81+F81</f>
        <v>42.265999999999998</v>
      </c>
      <c r="I81" s="146">
        <f>Z13</f>
        <v>80000</v>
      </c>
      <c r="J81" s="188">
        <f t="shared" si="40"/>
        <v>1</v>
      </c>
      <c r="K81" s="16">
        <f>Z14*D81</f>
        <v>304</v>
      </c>
      <c r="L81" s="16">
        <f t="shared" si="49"/>
        <v>304</v>
      </c>
      <c r="M81" s="220">
        <f>Z14*F81</f>
        <v>3077.28</v>
      </c>
      <c r="N81" s="220">
        <f t="shared" si="43"/>
        <v>3077.28</v>
      </c>
      <c r="O81" s="203">
        <f t="shared" si="44"/>
        <v>3381.28</v>
      </c>
      <c r="P81" s="203">
        <f>O81*M5</f>
        <v>3381.28</v>
      </c>
      <c r="Q81" s="50">
        <v>10000</v>
      </c>
      <c r="R81" s="198">
        <v>10000</v>
      </c>
      <c r="S81" s="11">
        <f t="shared" si="41"/>
        <v>70000</v>
      </c>
      <c r="T81" s="50">
        <f t="shared" si="51"/>
        <v>80000</v>
      </c>
      <c r="U81" s="50">
        <f t="shared" si="50"/>
        <v>304</v>
      </c>
      <c r="V81" s="225">
        <f t="shared" si="42"/>
        <v>2692.62</v>
      </c>
      <c r="W81" s="223">
        <f t="shared" si="46"/>
        <v>2996.62</v>
      </c>
    </row>
    <row r="82" spans="1:23" ht="25.5" customHeight="1" thickBot="1" x14ac:dyDescent="0.25">
      <c r="A82" s="169"/>
      <c r="B82" s="3"/>
      <c r="C82" s="2" t="s">
        <v>81</v>
      </c>
      <c r="D82" s="78">
        <v>4.93</v>
      </c>
      <c r="E82" s="31">
        <v>42724</v>
      </c>
      <c r="F82" s="90">
        <v>33.066000000000003</v>
      </c>
      <c r="G82" s="212">
        <v>42292</v>
      </c>
      <c r="H82" s="100">
        <f>D82+F82</f>
        <v>37.996000000000002</v>
      </c>
      <c r="I82" s="146">
        <f>Z13</f>
        <v>80000</v>
      </c>
      <c r="J82" s="188">
        <f t="shared" si="40"/>
        <v>1</v>
      </c>
      <c r="K82" s="16">
        <f>Z14*D82</f>
        <v>394.4</v>
      </c>
      <c r="L82" s="16">
        <f t="shared" si="49"/>
        <v>394.4</v>
      </c>
      <c r="M82" s="220">
        <f>Z14*F82</f>
        <v>2645.28</v>
      </c>
      <c r="N82" s="220">
        <f t="shared" si="43"/>
        <v>2645.28</v>
      </c>
      <c r="O82" s="203">
        <f t="shared" si="44"/>
        <v>3039.6800000000003</v>
      </c>
      <c r="P82" s="203">
        <f>O82*M5</f>
        <v>3039.6800000000003</v>
      </c>
      <c r="Q82" s="50">
        <v>0</v>
      </c>
      <c r="R82" s="198">
        <v>10000</v>
      </c>
      <c r="S82" s="11">
        <f t="shared" si="41"/>
        <v>70000</v>
      </c>
      <c r="T82" s="50">
        <f t="shared" si="51"/>
        <v>80000</v>
      </c>
      <c r="U82" s="50">
        <f t="shared" si="50"/>
        <v>394.4</v>
      </c>
      <c r="V82" s="225">
        <f t="shared" si="42"/>
        <v>2314.6200000000003</v>
      </c>
      <c r="W82" s="223">
        <f t="shared" si="46"/>
        <v>2709.0200000000004</v>
      </c>
    </row>
    <row r="83" spans="1:23" ht="25.5" customHeight="1" thickBot="1" x14ac:dyDescent="0.25">
      <c r="B83" s="233" t="s">
        <v>35</v>
      </c>
      <c r="C83" s="234"/>
      <c r="D83" s="78" t="s">
        <v>33</v>
      </c>
      <c r="E83" s="134"/>
      <c r="F83" s="94" t="s">
        <v>36</v>
      </c>
      <c r="G83" s="67"/>
      <c r="H83" s="139"/>
      <c r="I83" s="147"/>
      <c r="J83" s="52"/>
      <c r="K83" s="19"/>
      <c r="L83" s="19"/>
      <c r="M83" s="22"/>
      <c r="N83" s="22"/>
      <c r="O83" s="46"/>
      <c r="P83" s="51"/>
      <c r="Q83" s="52"/>
      <c r="R83" s="116"/>
      <c r="S83" s="13"/>
      <c r="T83" s="52"/>
      <c r="U83" s="52"/>
      <c r="V83" s="65"/>
      <c r="W83" s="58"/>
    </row>
    <row r="84" spans="1:23" ht="25.5" customHeight="1" thickBot="1" x14ac:dyDescent="0.25">
      <c r="C84" s="2" t="s">
        <v>44</v>
      </c>
      <c r="D84" s="79" t="s">
        <v>37</v>
      </c>
      <c r="E84" s="35" t="s">
        <v>20</v>
      </c>
      <c r="F84" s="91">
        <v>27.184999999999999</v>
      </c>
      <c r="G84" s="214">
        <v>41609</v>
      </c>
      <c r="H84" s="128">
        <f>F84</f>
        <v>27.184999999999999</v>
      </c>
      <c r="I84" s="148">
        <f>Z13</f>
        <v>80000</v>
      </c>
      <c r="J84" s="188">
        <f>$M$5</f>
        <v>1</v>
      </c>
      <c r="K84" s="16" t="s">
        <v>20</v>
      </c>
      <c r="L84" s="16" t="s">
        <v>20</v>
      </c>
      <c r="M84" s="220">
        <f>Z14*F84</f>
        <v>2174.7999999999997</v>
      </c>
      <c r="N84" s="220">
        <f>M84*J84</f>
        <v>2174.7999999999997</v>
      </c>
      <c r="O84" s="203">
        <f>SUM(K84,M84)</f>
        <v>2174.7999999999997</v>
      </c>
      <c r="P84" s="203">
        <f>O84*M5</f>
        <v>2174.7999999999997</v>
      </c>
      <c r="Q84" s="50" t="s">
        <v>20</v>
      </c>
      <c r="R84" s="198">
        <v>2000</v>
      </c>
      <c r="S84" s="11">
        <f>I84-R84</f>
        <v>78000</v>
      </c>
      <c r="T84" s="50" t="s">
        <v>20</v>
      </c>
      <c r="U84" s="50" t="s">
        <v>20</v>
      </c>
      <c r="V84" s="225">
        <f>S84/1000*F84</f>
        <v>2120.4299999999998</v>
      </c>
      <c r="W84" s="223">
        <f>SUM(U84:V84)</f>
        <v>2120.4299999999998</v>
      </c>
    </row>
    <row r="85" spans="1:23" ht="25.5" customHeight="1" thickBot="1" x14ac:dyDescent="0.25">
      <c r="C85" s="2" t="s">
        <v>71</v>
      </c>
      <c r="D85" s="83">
        <v>12.85</v>
      </c>
      <c r="E85" s="36">
        <v>42694</v>
      </c>
      <c r="F85" s="89">
        <v>28.596</v>
      </c>
      <c r="G85" s="212">
        <v>42705</v>
      </c>
      <c r="H85" s="107">
        <f>D85+F85</f>
        <v>41.445999999999998</v>
      </c>
      <c r="I85" s="146">
        <f>Z13</f>
        <v>80000</v>
      </c>
      <c r="J85" s="188">
        <f>$M$5</f>
        <v>1</v>
      </c>
      <c r="K85" s="16">
        <f>Z14*D85</f>
        <v>1028</v>
      </c>
      <c r="L85" s="16">
        <f>K85*J85</f>
        <v>1028</v>
      </c>
      <c r="M85" s="220">
        <f>Z14*F85</f>
        <v>2287.6799999999998</v>
      </c>
      <c r="N85" s="220">
        <f t="shared" ref="N85:N88" si="52">M85*J85</f>
        <v>2287.6799999999998</v>
      </c>
      <c r="O85" s="203">
        <f t="shared" ref="O85:O88" si="53">SUM(K85,M85)</f>
        <v>3315.68</v>
      </c>
      <c r="P85" s="203">
        <f>O85*M5</f>
        <v>3315.68</v>
      </c>
      <c r="Q85" s="50">
        <v>22000</v>
      </c>
      <c r="R85" s="198">
        <v>2000</v>
      </c>
      <c r="S85" s="11">
        <f>I85-R85</f>
        <v>78000</v>
      </c>
      <c r="T85" s="50">
        <f>I85-Q85</f>
        <v>58000</v>
      </c>
      <c r="U85" s="50">
        <f>T85/1000*D85</f>
        <v>745.3</v>
      </c>
      <c r="V85" s="225">
        <f>S85/1000*F85</f>
        <v>2230.4879999999998</v>
      </c>
      <c r="W85" s="223">
        <f>SUM(U85:V85)</f>
        <v>2975.7879999999996</v>
      </c>
    </row>
    <row r="86" spans="1:23" ht="25.5" customHeight="1" thickBot="1" x14ac:dyDescent="0.25">
      <c r="C86" s="2" t="s">
        <v>82</v>
      </c>
      <c r="D86" s="78">
        <v>3.2639999999999998</v>
      </c>
      <c r="E86" s="37">
        <v>42735</v>
      </c>
      <c r="F86" s="90">
        <v>28.596</v>
      </c>
      <c r="G86" s="212">
        <v>42705</v>
      </c>
      <c r="H86" s="100">
        <f>D86+F86</f>
        <v>31.86</v>
      </c>
      <c r="I86" s="146">
        <f>Z13</f>
        <v>80000</v>
      </c>
      <c r="J86" s="188">
        <f>$M$5</f>
        <v>1</v>
      </c>
      <c r="K86" s="16">
        <f>Z14*D86</f>
        <v>261.12</v>
      </c>
      <c r="L86" s="16">
        <f t="shared" ref="L86:L88" si="54">K86*J86</f>
        <v>261.12</v>
      </c>
      <c r="M86" s="220">
        <f>Z14*F86</f>
        <v>2287.6799999999998</v>
      </c>
      <c r="N86" s="220">
        <f t="shared" si="52"/>
        <v>2287.6799999999998</v>
      </c>
      <c r="O86" s="203">
        <f t="shared" si="53"/>
        <v>2548.7999999999997</v>
      </c>
      <c r="P86" s="203">
        <f>O86*M5</f>
        <v>2548.7999999999997</v>
      </c>
      <c r="Q86" s="50" t="s">
        <v>20</v>
      </c>
      <c r="R86" s="198">
        <v>2000</v>
      </c>
      <c r="S86" s="11">
        <f>I86-R86</f>
        <v>78000</v>
      </c>
      <c r="T86" s="50">
        <f>I86</f>
        <v>80000</v>
      </c>
      <c r="U86" s="50">
        <f>T86/1000*D86</f>
        <v>261.12</v>
      </c>
      <c r="V86" s="225">
        <f>S86/1000*F86</f>
        <v>2230.4879999999998</v>
      </c>
      <c r="W86" s="223">
        <f>SUM(U86:V86)</f>
        <v>2491.6079999999997</v>
      </c>
    </row>
    <row r="87" spans="1:23" ht="25.5" customHeight="1" thickBot="1" x14ac:dyDescent="0.25">
      <c r="C87" s="2" t="s">
        <v>83</v>
      </c>
      <c r="D87" s="78">
        <v>5.7160000000000002</v>
      </c>
      <c r="E87" s="31">
        <v>42705</v>
      </c>
      <c r="F87" s="90">
        <v>28.596</v>
      </c>
      <c r="G87" s="212">
        <v>42705</v>
      </c>
      <c r="H87" s="100">
        <f>D87+F87</f>
        <v>34.311999999999998</v>
      </c>
      <c r="I87" s="146">
        <f>Z13</f>
        <v>80000</v>
      </c>
      <c r="J87" s="188">
        <f>$M$5</f>
        <v>1</v>
      </c>
      <c r="K87" s="16">
        <f>Z14*D87</f>
        <v>457.28000000000003</v>
      </c>
      <c r="L87" s="16">
        <f t="shared" si="54"/>
        <v>457.28000000000003</v>
      </c>
      <c r="M87" s="213">
        <f>Z14*F87</f>
        <v>2287.6799999999998</v>
      </c>
      <c r="N87" s="220">
        <f t="shared" si="52"/>
        <v>2287.6799999999998</v>
      </c>
      <c r="O87" s="203">
        <f t="shared" si="53"/>
        <v>2744.96</v>
      </c>
      <c r="P87" s="203">
        <f>O87*M5</f>
        <v>2744.96</v>
      </c>
      <c r="Q87" s="50" t="s">
        <v>20</v>
      </c>
      <c r="R87" s="198">
        <v>2000</v>
      </c>
      <c r="S87" s="11">
        <f>I87-R87</f>
        <v>78000</v>
      </c>
      <c r="T87" s="50">
        <f>I87</f>
        <v>80000</v>
      </c>
      <c r="U87" s="68">
        <f>T87/1000*D87</f>
        <v>457.28000000000003</v>
      </c>
      <c r="V87" s="225">
        <f>S87/1000*F87</f>
        <v>2230.4879999999998</v>
      </c>
      <c r="W87" s="223">
        <f>SUM(U87:V87)</f>
        <v>2687.768</v>
      </c>
    </row>
    <row r="88" spans="1:23" ht="25.5" customHeight="1" thickBot="1" x14ac:dyDescent="0.25">
      <c r="A88" s="169"/>
      <c r="B88" s="3"/>
      <c r="C88" s="2" t="s">
        <v>84</v>
      </c>
      <c r="D88" s="79">
        <v>4</v>
      </c>
      <c r="E88" s="32">
        <v>42370</v>
      </c>
      <c r="F88" s="91">
        <v>28.596</v>
      </c>
      <c r="G88" s="212">
        <v>41609</v>
      </c>
      <c r="H88" s="100">
        <f>D88+F88</f>
        <v>32.596000000000004</v>
      </c>
      <c r="I88" s="146">
        <f>Z13</f>
        <v>80000</v>
      </c>
      <c r="J88" s="188">
        <f>$M$5</f>
        <v>1</v>
      </c>
      <c r="K88" s="16">
        <f>Z14*D88</f>
        <v>320</v>
      </c>
      <c r="L88" s="16">
        <f t="shared" si="54"/>
        <v>320</v>
      </c>
      <c r="M88" s="221">
        <f>Z14*F88</f>
        <v>2287.6799999999998</v>
      </c>
      <c r="N88" s="213">
        <f t="shared" si="52"/>
        <v>2287.6799999999998</v>
      </c>
      <c r="O88" s="203">
        <f t="shared" si="53"/>
        <v>2607.6799999999998</v>
      </c>
      <c r="P88" s="203">
        <f>O88*M5</f>
        <v>2607.6799999999998</v>
      </c>
      <c r="Q88" s="50" t="s">
        <v>20</v>
      </c>
      <c r="R88" s="198">
        <v>2000</v>
      </c>
      <c r="S88" s="11">
        <f>I88-R88</f>
        <v>78000</v>
      </c>
      <c r="T88" s="53">
        <f>I88</f>
        <v>80000</v>
      </c>
      <c r="U88" s="70">
        <f>T88/1000*D88</f>
        <v>320</v>
      </c>
      <c r="V88" s="226">
        <f>S88/1000*F88</f>
        <v>2230.4879999999998</v>
      </c>
      <c r="W88" s="223">
        <f>SUM(U88:V88)</f>
        <v>2550.4879999999998</v>
      </c>
    </row>
    <row r="89" spans="1:23" ht="25.5" customHeight="1" thickBot="1" x14ac:dyDescent="0.25">
      <c r="B89" s="235" t="s">
        <v>103</v>
      </c>
      <c r="C89" s="236"/>
      <c r="D89" s="79"/>
      <c r="E89" s="134"/>
      <c r="F89" s="95"/>
      <c r="G89" s="67"/>
      <c r="H89" s="102"/>
      <c r="I89" s="147"/>
      <c r="J89" s="69"/>
      <c r="K89" s="125"/>
      <c r="L89" s="125"/>
      <c r="M89" s="123"/>
      <c r="N89" s="123"/>
      <c r="O89" s="122"/>
      <c r="P89" s="51"/>
      <c r="Q89" s="52"/>
      <c r="R89" s="116"/>
      <c r="S89" s="13"/>
      <c r="T89" s="69"/>
      <c r="U89" s="72"/>
      <c r="V89" s="120"/>
      <c r="W89" s="118"/>
    </row>
    <row r="90" spans="1:23" ht="25.5" customHeight="1" thickBot="1" x14ac:dyDescent="0.25">
      <c r="B90" s="1"/>
      <c r="C90" s="6" t="s">
        <v>44</v>
      </c>
      <c r="D90" s="79" t="s">
        <v>31</v>
      </c>
      <c r="E90" s="32" t="s">
        <v>20</v>
      </c>
      <c r="F90" s="91">
        <v>38.360999999999997</v>
      </c>
      <c r="G90" s="212">
        <v>43055</v>
      </c>
      <c r="H90" s="100">
        <f>F90</f>
        <v>38.360999999999997</v>
      </c>
      <c r="I90" s="148">
        <f>Z13</f>
        <v>80000</v>
      </c>
      <c r="J90" s="188">
        <f>$M$5</f>
        <v>1</v>
      </c>
      <c r="K90" s="16" t="s">
        <v>20</v>
      </c>
      <c r="L90" s="16" t="s">
        <v>20</v>
      </c>
      <c r="M90" s="220">
        <f>Z14*F90</f>
        <v>3068.8799999999997</v>
      </c>
      <c r="N90" s="220">
        <f>M90*J90</f>
        <v>3068.8799999999997</v>
      </c>
      <c r="O90" s="203">
        <f>SUM(K90,M90)</f>
        <v>3068.8799999999997</v>
      </c>
      <c r="P90" s="203">
        <f>O90*M5</f>
        <v>3068.8799999999997</v>
      </c>
      <c r="Q90" s="50" t="s">
        <v>20</v>
      </c>
      <c r="R90" s="198">
        <v>15000</v>
      </c>
      <c r="S90" s="11">
        <f>I90-R90</f>
        <v>65000</v>
      </c>
      <c r="T90" s="50" t="s">
        <v>20</v>
      </c>
      <c r="U90" s="50" t="s">
        <v>20</v>
      </c>
      <c r="V90" s="225">
        <f>S90/1000*F90</f>
        <v>2493.4649999999997</v>
      </c>
      <c r="W90" s="223">
        <f>SUM(U90:V90)</f>
        <v>2493.4649999999997</v>
      </c>
    </row>
    <row r="91" spans="1:23" ht="25.5" customHeight="1" thickBot="1" x14ac:dyDescent="0.25">
      <c r="A91" s="169"/>
      <c r="B91" s="231" t="s">
        <v>104</v>
      </c>
      <c r="C91" s="232"/>
      <c r="D91" s="79"/>
      <c r="E91" s="134"/>
      <c r="F91" s="115"/>
      <c r="G91" s="142"/>
      <c r="H91" s="127"/>
      <c r="I91" s="152"/>
      <c r="J91" s="121"/>
      <c r="K91" s="124"/>
      <c r="L91" s="124"/>
      <c r="M91" s="66"/>
      <c r="N91" s="66"/>
      <c r="O91" s="130"/>
      <c r="P91" s="51"/>
      <c r="Q91" s="52"/>
      <c r="R91" s="140"/>
      <c r="S91" s="13"/>
      <c r="T91" s="121"/>
      <c r="U91" s="108"/>
      <c r="V91" s="119"/>
      <c r="W91" s="117"/>
    </row>
    <row r="92" spans="1:23" ht="25.5" customHeight="1" thickBot="1" x14ac:dyDescent="0.25">
      <c r="A92" s="169"/>
      <c r="B92" s="114"/>
      <c r="C92" s="2" t="s">
        <v>127</v>
      </c>
      <c r="D92" s="79" t="s">
        <v>31</v>
      </c>
      <c r="E92" s="105" t="s">
        <v>20</v>
      </c>
      <c r="F92" s="215">
        <v>34.715000000000003</v>
      </c>
      <c r="G92" s="217">
        <v>43089</v>
      </c>
      <c r="H92" s="128">
        <f>F92</f>
        <v>34.715000000000003</v>
      </c>
      <c r="I92" s="152">
        <f>Z13</f>
        <v>80000</v>
      </c>
      <c r="J92" s="188">
        <f>$M$5</f>
        <v>1</v>
      </c>
      <c r="K92" s="129" t="s">
        <v>20</v>
      </c>
      <c r="L92" s="129" t="s">
        <v>20</v>
      </c>
      <c r="M92" s="218">
        <f>Z14*F92</f>
        <v>2777.2000000000003</v>
      </c>
      <c r="N92" s="218">
        <f>M92*J92</f>
        <v>2777.2000000000003</v>
      </c>
      <c r="O92" s="205">
        <f>SUM(K92,M92)</f>
        <v>2777.2000000000003</v>
      </c>
      <c r="P92" s="203">
        <f>O92*M5</f>
        <v>2777.2000000000003</v>
      </c>
      <c r="Q92" s="52" t="s">
        <v>20</v>
      </c>
      <c r="R92" s="23">
        <v>2000</v>
      </c>
      <c r="S92" s="13">
        <f>I92-R92</f>
        <v>78000</v>
      </c>
      <c r="T92" s="70" t="s">
        <v>20</v>
      </c>
      <c r="U92" s="131" t="s">
        <v>20</v>
      </c>
      <c r="V92" s="226">
        <f>S92/1000*F92</f>
        <v>2707.7700000000004</v>
      </c>
      <c r="W92" s="223">
        <f>SUM(U92:V92)</f>
        <v>2707.7700000000004</v>
      </c>
    </row>
    <row r="93" spans="1:23" ht="25.5" customHeight="1" thickBot="1" x14ac:dyDescent="0.25">
      <c r="B93" s="233" t="s">
        <v>38</v>
      </c>
      <c r="C93" s="234"/>
      <c r="D93" s="79"/>
      <c r="E93" s="134"/>
      <c r="F93" s="95"/>
      <c r="G93" s="216"/>
      <c r="H93" s="138"/>
      <c r="I93" s="147"/>
      <c r="J93" s="69"/>
      <c r="K93" s="125"/>
      <c r="L93" s="125"/>
      <c r="M93" s="123"/>
      <c r="N93" s="123"/>
      <c r="O93" s="122"/>
      <c r="P93" s="51"/>
      <c r="Q93" s="52"/>
      <c r="R93" s="116"/>
      <c r="S93" s="13"/>
      <c r="T93" s="69"/>
      <c r="U93" s="72"/>
      <c r="V93" s="120"/>
      <c r="W93" s="118"/>
    </row>
    <row r="94" spans="1:23" ht="25.5" customHeight="1" thickBot="1" x14ac:dyDescent="0.25">
      <c r="C94" s="2" t="s">
        <v>44</v>
      </c>
      <c r="D94" s="79" t="s">
        <v>31</v>
      </c>
      <c r="E94" s="32" t="s">
        <v>20</v>
      </c>
      <c r="F94" s="91">
        <v>34.332999999999998</v>
      </c>
      <c r="G94" s="214" t="s">
        <v>39</v>
      </c>
      <c r="H94" s="128">
        <f>F94</f>
        <v>34.332999999999998</v>
      </c>
      <c r="I94" s="148">
        <f>Z13</f>
        <v>80000</v>
      </c>
      <c r="J94" s="188">
        <f t="shared" ref="J94:J100" si="55">$M$5</f>
        <v>1</v>
      </c>
      <c r="K94" s="16" t="s">
        <v>20</v>
      </c>
      <c r="L94" s="129" t="s">
        <v>20</v>
      </c>
      <c r="M94" s="220">
        <f>Z14*F94</f>
        <v>2746.64</v>
      </c>
      <c r="N94" s="220">
        <f>M94*J94</f>
        <v>2746.64</v>
      </c>
      <c r="O94" s="203">
        <f>SUM(K94,M94)</f>
        <v>2746.64</v>
      </c>
      <c r="P94" s="203">
        <f>O94*M5</f>
        <v>2746.64</v>
      </c>
      <c r="Q94" s="50" t="s">
        <v>20</v>
      </c>
      <c r="R94" s="198">
        <v>4000</v>
      </c>
      <c r="S94" s="11">
        <f t="shared" ref="S94:S100" si="56">I94-R94</f>
        <v>76000</v>
      </c>
      <c r="T94" s="50" t="s">
        <v>20</v>
      </c>
      <c r="U94" s="50" t="s">
        <v>20</v>
      </c>
      <c r="V94" s="225">
        <f t="shared" ref="V94:V100" si="57">S94/1000*F94</f>
        <v>2609.308</v>
      </c>
      <c r="W94" s="223">
        <f>SUM(U94:V94)</f>
        <v>2609.308</v>
      </c>
    </row>
    <row r="95" spans="1:23" ht="25.5" customHeight="1" thickBot="1" x14ac:dyDescent="0.25">
      <c r="C95" s="2" t="s">
        <v>85</v>
      </c>
      <c r="D95" s="79">
        <v>6.7619999999999996</v>
      </c>
      <c r="E95" s="32" t="s">
        <v>39</v>
      </c>
      <c r="F95" s="91">
        <v>34.332999999999998</v>
      </c>
      <c r="G95" s="212" t="s">
        <v>39</v>
      </c>
      <c r="H95" s="107">
        <f t="shared" ref="H95:H100" si="58">D95+F95</f>
        <v>41.094999999999999</v>
      </c>
      <c r="I95" s="146">
        <f>Z13</f>
        <v>80000</v>
      </c>
      <c r="J95" s="188">
        <f t="shared" si="55"/>
        <v>1</v>
      </c>
      <c r="K95" s="16">
        <f>Z14*D95</f>
        <v>540.95999999999992</v>
      </c>
      <c r="L95" s="16">
        <f>K95*J95</f>
        <v>540.95999999999992</v>
      </c>
      <c r="M95" s="220">
        <f>Z14*F95</f>
        <v>2746.64</v>
      </c>
      <c r="N95" s="220">
        <f t="shared" ref="N95:N100" si="59">M95*J95</f>
        <v>2746.64</v>
      </c>
      <c r="O95" s="203">
        <f t="shared" ref="O95:O100" si="60">SUM(K95,M95)</f>
        <v>3287.6</v>
      </c>
      <c r="P95" s="203">
        <f>O95*M5</f>
        <v>3287.6</v>
      </c>
      <c r="Q95" s="50" t="s">
        <v>20</v>
      </c>
      <c r="R95" s="198">
        <v>4000</v>
      </c>
      <c r="S95" s="11">
        <f t="shared" si="56"/>
        <v>76000</v>
      </c>
      <c r="T95" s="50">
        <f>I95</f>
        <v>80000</v>
      </c>
      <c r="U95" s="50">
        <f t="shared" ref="U95:U100" si="61">T95/1000*D95</f>
        <v>540.95999999999992</v>
      </c>
      <c r="V95" s="225">
        <f t="shared" si="57"/>
        <v>2609.308</v>
      </c>
      <c r="W95" s="223">
        <f t="shared" ref="W95:W100" si="62">SUM(U95:V95)</f>
        <v>3150.268</v>
      </c>
    </row>
    <row r="96" spans="1:23" ht="25.5" customHeight="1" thickBot="1" x14ac:dyDescent="0.25">
      <c r="C96" s="2" t="s">
        <v>86</v>
      </c>
      <c r="D96" s="79">
        <v>4.5999999999999996</v>
      </c>
      <c r="E96" s="35">
        <v>42724</v>
      </c>
      <c r="F96" s="91">
        <v>34.332999999999998</v>
      </c>
      <c r="G96" s="212" t="s">
        <v>39</v>
      </c>
      <c r="H96" s="100">
        <f t="shared" si="58"/>
        <v>38.933</v>
      </c>
      <c r="I96" s="146">
        <f>Z13</f>
        <v>80000</v>
      </c>
      <c r="J96" s="188">
        <f t="shared" si="55"/>
        <v>1</v>
      </c>
      <c r="K96" s="16">
        <f>Z14*D96</f>
        <v>368</v>
      </c>
      <c r="L96" s="16">
        <f t="shared" ref="L96:L100" si="63">K96*J96</f>
        <v>368</v>
      </c>
      <c r="M96" s="220">
        <f>Z14*F96</f>
        <v>2746.64</v>
      </c>
      <c r="N96" s="220">
        <f t="shared" si="59"/>
        <v>2746.64</v>
      </c>
      <c r="O96" s="203">
        <f t="shared" si="60"/>
        <v>3114.64</v>
      </c>
      <c r="P96" s="203">
        <f>O96*M5</f>
        <v>3114.64</v>
      </c>
      <c r="Q96" s="50" t="s">
        <v>20</v>
      </c>
      <c r="R96" s="198">
        <v>4000</v>
      </c>
      <c r="S96" s="11">
        <f t="shared" si="56"/>
        <v>76000</v>
      </c>
      <c r="T96" s="50">
        <f>I96</f>
        <v>80000</v>
      </c>
      <c r="U96" s="50">
        <f t="shared" si="61"/>
        <v>368</v>
      </c>
      <c r="V96" s="225">
        <f t="shared" si="57"/>
        <v>2609.308</v>
      </c>
      <c r="W96" s="223">
        <f t="shared" si="62"/>
        <v>2977.308</v>
      </c>
    </row>
    <row r="97" spans="1:23" ht="25.5" customHeight="1" thickBot="1" x14ac:dyDescent="0.25">
      <c r="C97" s="2" t="s">
        <v>87</v>
      </c>
      <c r="D97" s="104">
        <v>1.8620000000000001</v>
      </c>
      <c r="E97" s="36" t="s">
        <v>39</v>
      </c>
      <c r="F97" s="91">
        <v>34.332999999999998</v>
      </c>
      <c r="G97" s="212" t="s">
        <v>39</v>
      </c>
      <c r="H97" s="136">
        <f t="shared" si="58"/>
        <v>36.195</v>
      </c>
      <c r="I97" s="146">
        <f>Z13</f>
        <v>80000</v>
      </c>
      <c r="J97" s="188">
        <f t="shared" si="55"/>
        <v>1</v>
      </c>
      <c r="K97" s="16">
        <f>Z14*D97</f>
        <v>148.96</v>
      </c>
      <c r="L97" s="16">
        <f t="shared" si="63"/>
        <v>148.96</v>
      </c>
      <c r="M97" s="220">
        <f>Z14*F97</f>
        <v>2746.64</v>
      </c>
      <c r="N97" s="220">
        <f t="shared" si="59"/>
        <v>2746.64</v>
      </c>
      <c r="O97" s="203">
        <f t="shared" si="60"/>
        <v>2895.6</v>
      </c>
      <c r="P97" s="203">
        <f>O97*M5</f>
        <v>2895.6</v>
      </c>
      <c r="Q97" s="50" t="s">
        <v>20</v>
      </c>
      <c r="R97" s="198">
        <v>4000</v>
      </c>
      <c r="S97" s="11">
        <f t="shared" si="56"/>
        <v>76000</v>
      </c>
      <c r="T97" s="50">
        <f>I97</f>
        <v>80000</v>
      </c>
      <c r="U97" s="50">
        <f t="shared" si="61"/>
        <v>148.96</v>
      </c>
      <c r="V97" s="225">
        <f t="shared" si="57"/>
        <v>2609.308</v>
      </c>
      <c r="W97" s="223">
        <f t="shared" si="62"/>
        <v>2758.268</v>
      </c>
    </row>
    <row r="98" spans="1:23" ht="25.5" customHeight="1" thickBot="1" x14ac:dyDescent="0.25">
      <c r="C98" s="2" t="s">
        <v>88</v>
      </c>
      <c r="D98" s="79">
        <v>6.3440000000000003</v>
      </c>
      <c r="E98" s="32" t="s">
        <v>39</v>
      </c>
      <c r="F98" s="91">
        <v>34.332999999999998</v>
      </c>
      <c r="G98" s="214" t="s">
        <v>39</v>
      </c>
      <c r="H98" s="128">
        <f t="shared" si="58"/>
        <v>40.677</v>
      </c>
      <c r="I98" s="148">
        <f>Z13</f>
        <v>80000</v>
      </c>
      <c r="J98" s="188">
        <f t="shared" si="55"/>
        <v>1</v>
      </c>
      <c r="K98" s="16">
        <f>Z14*D98</f>
        <v>507.52000000000004</v>
      </c>
      <c r="L98" s="16">
        <f t="shared" si="63"/>
        <v>507.52000000000004</v>
      </c>
      <c r="M98" s="220">
        <f>Z14*F98</f>
        <v>2746.64</v>
      </c>
      <c r="N98" s="220">
        <f t="shared" si="59"/>
        <v>2746.64</v>
      </c>
      <c r="O98" s="203">
        <f>SUM(K98,M98)</f>
        <v>3254.16</v>
      </c>
      <c r="P98" s="203">
        <f>O98*M5</f>
        <v>3254.16</v>
      </c>
      <c r="Q98" s="50">
        <v>10000</v>
      </c>
      <c r="R98" s="198">
        <v>4000</v>
      </c>
      <c r="S98" s="11">
        <f t="shared" si="56"/>
        <v>76000</v>
      </c>
      <c r="T98" s="50">
        <f>I98-Q98</f>
        <v>70000</v>
      </c>
      <c r="U98" s="50">
        <f t="shared" si="61"/>
        <v>444.08000000000004</v>
      </c>
      <c r="V98" s="225">
        <f t="shared" si="57"/>
        <v>2609.308</v>
      </c>
      <c r="W98" s="223">
        <f t="shared" si="62"/>
        <v>3053.3879999999999</v>
      </c>
    </row>
    <row r="99" spans="1:23" ht="25.5" customHeight="1" thickBot="1" x14ac:dyDescent="0.25">
      <c r="C99" s="2" t="s">
        <v>89</v>
      </c>
      <c r="D99" s="79">
        <v>5.2430000000000003</v>
      </c>
      <c r="E99" s="32">
        <v>42724</v>
      </c>
      <c r="F99" s="91">
        <v>34.332999999999998</v>
      </c>
      <c r="G99" s="214" t="s">
        <v>39</v>
      </c>
      <c r="H99" s="128">
        <f t="shared" si="58"/>
        <v>39.576000000000001</v>
      </c>
      <c r="I99" s="148">
        <f>Z13</f>
        <v>80000</v>
      </c>
      <c r="J99" s="188">
        <f t="shared" si="55"/>
        <v>1</v>
      </c>
      <c r="K99" s="16">
        <f>Z14*D99</f>
        <v>419.44000000000005</v>
      </c>
      <c r="L99" s="16">
        <f t="shared" si="63"/>
        <v>419.44000000000005</v>
      </c>
      <c r="M99" s="220">
        <f>Z14*F99</f>
        <v>2746.64</v>
      </c>
      <c r="N99" s="220">
        <f t="shared" si="59"/>
        <v>2746.64</v>
      </c>
      <c r="O99" s="203">
        <f t="shared" si="60"/>
        <v>3166.08</v>
      </c>
      <c r="P99" s="203">
        <f>O99*M5</f>
        <v>3166.08</v>
      </c>
      <c r="Q99" s="50">
        <v>10000</v>
      </c>
      <c r="R99" s="198">
        <v>4000</v>
      </c>
      <c r="S99" s="11">
        <f t="shared" si="56"/>
        <v>76000</v>
      </c>
      <c r="T99" s="50">
        <f>I99-Q99</f>
        <v>70000</v>
      </c>
      <c r="U99" s="50">
        <f t="shared" si="61"/>
        <v>367.01000000000005</v>
      </c>
      <c r="V99" s="225">
        <f t="shared" si="57"/>
        <v>2609.308</v>
      </c>
      <c r="W99" s="223">
        <f t="shared" si="62"/>
        <v>2976.3180000000002</v>
      </c>
    </row>
    <row r="100" spans="1:23" ht="25.5" customHeight="1" thickBot="1" x14ac:dyDescent="0.25">
      <c r="A100" s="169"/>
      <c r="B100" s="64"/>
      <c r="C100" s="6" t="s">
        <v>90</v>
      </c>
      <c r="D100" s="79">
        <v>11.26</v>
      </c>
      <c r="E100" s="32" t="s">
        <v>39</v>
      </c>
      <c r="F100" s="91">
        <v>34.332999999999998</v>
      </c>
      <c r="G100" s="214" t="s">
        <v>39</v>
      </c>
      <c r="H100" s="128">
        <f t="shared" si="58"/>
        <v>45.592999999999996</v>
      </c>
      <c r="I100" s="148">
        <f>Z13</f>
        <v>80000</v>
      </c>
      <c r="J100" s="188">
        <f t="shared" si="55"/>
        <v>1</v>
      </c>
      <c r="K100" s="38">
        <f>Z14*D100</f>
        <v>900.8</v>
      </c>
      <c r="L100" s="16">
        <f t="shared" si="63"/>
        <v>900.8</v>
      </c>
      <c r="M100" s="218">
        <f>Z14*F100</f>
        <v>2746.64</v>
      </c>
      <c r="N100" s="219">
        <f t="shared" si="59"/>
        <v>2746.64</v>
      </c>
      <c r="O100" s="203">
        <f t="shared" si="60"/>
        <v>3647.4399999999996</v>
      </c>
      <c r="P100" s="203">
        <f>O100*M5</f>
        <v>3647.4399999999996</v>
      </c>
      <c r="Q100" s="50" t="s">
        <v>20</v>
      </c>
      <c r="R100" s="198">
        <v>4000</v>
      </c>
      <c r="S100" s="11">
        <f t="shared" si="56"/>
        <v>76000</v>
      </c>
      <c r="T100" s="50">
        <f>I100</f>
        <v>80000</v>
      </c>
      <c r="U100" s="50">
        <f t="shared" si="61"/>
        <v>900.8</v>
      </c>
      <c r="V100" s="225">
        <f t="shared" si="57"/>
        <v>2609.308</v>
      </c>
      <c r="W100" s="223">
        <f t="shared" si="62"/>
        <v>3510.1080000000002</v>
      </c>
    </row>
    <row r="101" spans="1:23" ht="25.5" customHeight="1" thickBot="1" x14ac:dyDescent="0.25">
      <c r="B101" s="231" t="s">
        <v>100</v>
      </c>
      <c r="C101" s="232"/>
      <c r="D101" s="104"/>
      <c r="E101" s="134"/>
      <c r="F101" s="135"/>
      <c r="G101" s="67"/>
      <c r="H101" s="138"/>
      <c r="I101" s="147"/>
      <c r="J101" s="69"/>
      <c r="K101" s="125"/>
      <c r="L101" s="125"/>
      <c r="M101" s="140"/>
      <c r="N101" s="140"/>
      <c r="O101" s="122"/>
      <c r="P101" s="51"/>
      <c r="Q101" s="52"/>
      <c r="R101" s="116"/>
      <c r="S101" s="13"/>
      <c r="T101" s="69"/>
      <c r="U101" s="72"/>
      <c r="V101" s="120"/>
      <c r="W101" s="118"/>
    </row>
    <row r="102" spans="1:23" ht="25.5" customHeight="1" thickBot="1" x14ac:dyDescent="0.25">
      <c r="B102" s="1"/>
      <c r="C102" s="6" t="s">
        <v>44</v>
      </c>
      <c r="D102" s="79" t="s">
        <v>31</v>
      </c>
      <c r="E102" s="32" t="s">
        <v>20</v>
      </c>
      <c r="F102" s="91">
        <v>36.424999999999997</v>
      </c>
      <c r="G102" s="214">
        <v>43054</v>
      </c>
      <c r="H102" s="128">
        <f>F102</f>
        <v>36.424999999999997</v>
      </c>
      <c r="I102" s="148">
        <f>Z13</f>
        <v>80000</v>
      </c>
      <c r="J102" s="188">
        <f>$M$5</f>
        <v>1</v>
      </c>
      <c r="K102" s="38" t="s">
        <v>20</v>
      </c>
      <c r="L102" s="129" t="s">
        <v>20</v>
      </c>
      <c r="M102" s="218">
        <f>Z14*F102</f>
        <v>2914</v>
      </c>
      <c r="N102" s="218">
        <f>M102*J102</f>
        <v>2914</v>
      </c>
      <c r="O102" s="204">
        <f>SUM(K102,M102)</f>
        <v>2914</v>
      </c>
      <c r="P102" s="203">
        <f>O102*M5</f>
        <v>2914</v>
      </c>
      <c r="Q102" s="50" t="s">
        <v>20</v>
      </c>
      <c r="R102" s="198">
        <v>2000</v>
      </c>
      <c r="S102" s="11">
        <f>I102-R102</f>
        <v>78000</v>
      </c>
      <c r="T102" s="50" t="s">
        <v>20</v>
      </c>
      <c r="U102" s="50" t="s">
        <v>20</v>
      </c>
      <c r="V102" s="225">
        <f>S102/1000*F102</f>
        <v>2841.1499999999996</v>
      </c>
      <c r="W102" s="223">
        <f>SUM(U102:V102)</f>
        <v>2841.1499999999996</v>
      </c>
    </row>
    <row r="103" spans="1:23" ht="25.5" customHeight="1" thickBot="1" x14ac:dyDescent="0.25">
      <c r="B103" s="231" t="s">
        <v>106</v>
      </c>
      <c r="C103" s="232"/>
      <c r="D103" s="104"/>
      <c r="E103" s="134"/>
      <c r="F103" s="135"/>
      <c r="G103" s="67"/>
      <c r="H103" s="138"/>
      <c r="I103" s="147"/>
      <c r="J103" s="69"/>
      <c r="K103" s="125"/>
      <c r="L103" s="125"/>
      <c r="M103" s="140"/>
      <c r="N103" s="140"/>
      <c r="O103" s="122"/>
      <c r="P103" s="51"/>
      <c r="Q103" s="52"/>
      <c r="R103" s="116"/>
      <c r="S103" s="13"/>
      <c r="T103" s="69"/>
      <c r="U103" s="72"/>
      <c r="V103" s="120"/>
      <c r="W103" s="118"/>
    </row>
    <row r="104" spans="1:23" ht="25.5" customHeight="1" thickBot="1" x14ac:dyDescent="0.25">
      <c r="B104" s="1"/>
      <c r="C104" s="2" t="s">
        <v>44</v>
      </c>
      <c r="D104" s="79" t="s">
        <v>31</v>
      </c>
      <c r="E104" s="32" t="s">
        <v>20</v>
      </c>
      <c r="F104" s="91">
        <v>45.51</v>
      </c>
      <c r="G104" s="214">
        <v>43084</v>
      </c>
      <c r="H104" s="128">
        <f>F104</f>
        <v>45.51</v>
      </c>
      <c r="I104" s="148">
        <f>Z13</f>
        <v>80000</v>
      </c>
      <c r="J104" s="188">
        <f>$M$5</f>
        <v>1</v>
      </c>
      <c r="K104" s="38" t="s">
        <v>20</v>
      </c>
      <c r="L104" s="129" t="s">
        <v>20</v>
      </c>
      <c r="M104" s="218">
        <f>Z14*F104</f>
        <v>3640.7999999999997</v>
      </c>
      <c r="N104" s="218">
        <f>M104*J104</f>
        <v>3640.7999999999997</v>
      </c>
      <c r="O104" s="204">
        <f>SUM(K104,M104)</f>
        <v>3640.7999999999997</v>
      </c>
      <c r="P104" s="203">
        <f>O104*M5</f>
        <v>3640.7999999999997</v>
      </c>
      <c r="Q104" s="50" t="s">
        <v>20</v>
      </c>
      <c r="R104" s="198">
        <v>15000</v>
      </c>
      <c r="S104" s="11">
        <f>I104-R104</f>
        <v>65000</v>
      </c>
      <c r="T104" s="50" t="s">
        <v>20</v>
      </c>
      <c r="U104" s="50" t="s">
        <v>20</v>
      </c>
      <c r="V104" s="225">
        <f>S104/1000*F104</f>
        <v>2958.15</v>
      </c>
      <c r="W104" s="223">
        <f>SUM(U104:V104)</f>
        <v>2958.15</v>
      </c>
    </row>
    <row r="105" spans="1:23" ht="25.5" customHeight="1" thickBot="1" x14ac:dyDescent="0.25">
      <c r="B105" s="231" t="s">
        <v>129</v>
      </c>
      <c r="C105" s="232"/>
      <c r="D105" s="104"/>
      <c r="E105" s="134"/>
      <c r="F105" s="135"/>
      <c r="G105" s="67"/>
      <c r="H105" s="138"/>
      <c r="I105" s="147"/>
      <c r="J105" s="69"/>
      <c r="K105" s="125"/>
      <c r="L105" s="125"/>
      <c r="M105" s="140"/>
      <c r="N105" s="140"/>
      <c r="O105" s="122"/>
      <c r="P105" s="51"/>
      <c r="Q105" s="52"/>
      <c r="R105" s="116"/>
      <c r="S105" s="13"/>
      <c r="T105" s="69"/>
      <c r="U105" s="72"/>
      <c r="V105" s="120"/>
      <c r="W105" s="118"/>
    </row>
    <row r="106" spans="1:23" ht="25.5" customHeight="1" thickBot="1" x14ac:dyDescent="0.25">
      <c r="B106" s="1"/>
      <c r="C106" s="2" t="s">
        <v>44</v>
      </c>
      <c r="D106" s="79" t="s">
        <v>31</v>
      </c>
      <c r="E106" s="32" t="s">
        <v>20</v>
      </c>
      <c r="F106" s="91">
        <v>33.954999999999998</v>
      </c>
      <c r="G106" s="214">
        <v>43055</v>
      </c>
      <c r="H106" s="128">
        <f>F106</f>
        <v>33.954999999999998</v>
      </c>
      <c r="I106" s="148">
        <f>Z13</f>
        <v>80000</v>
      </c>
      <c r="J106" s="188">
        <f>$M$5</f>
        <v>1</v>
      </c>
      <c r="K106" s="38" t="s">
        <v>20</v>
      </c>
      <c r="L106" s="129" t="s">
        <v>20</v>
      </c>
      <c r="M106" s="218">
        <f>Z14*F106</f>
        <v>2716.3999999999996</v>
      </c>
      <c r="N106" s="218">
        <f>M106*J106</f>
        <v>2716.3999999999996</v>
      </c>
      <c r="O106" s="204">
        <f>SUM(K106,M106)</f>
        <v>2716.3999999999996</v>
      </c>
      <c r="P106" s="203">
        <f>O106*M5</f>
        <v>2716.3999999999996</v>
      </c>
      <c r="Q106" s="50" t="s">
        <v>20</v>
      </c>
      <c r="R106" s="198">
        <v>2000</v>
      </c>
      <c r="S106" s="11">
        <f>I106-R106</f>
        <v>78000</v>
      </c>
      <c r="T106" s="50" t="s">
        <v>20</v>
      </c>
      <c r="U106" s="50" t="s">
        <v>20</v>
      </c>
      <c r="V106" s="225">
        <f>S106/1000*F106</f>
        <v>2648.49</v>
      </c>
      <c r="W106" s="223">
        <f>SUM(U106:V106)</f>
        <v>2648.49</v>
      </c>
    </row>
    <row r="107" spans="1:23" x14ac:dyDescent="0.25">
      <c r="B107" s="1"/>
      <c r="C107" s="1"/>
      <c r="D107" s="75"/>
      <c r="E107" s="178"/>
      <c r="F107" s="86"/>
      <c r="G107" s="25"/>
      <c r="H107" s="97"/>
      <c r="I107" s="143"/>
      <c r="J107" s="47"/>
      <c r="K107" s="161"/>
      <c r="L107" s="161"/>
      <c r="M107" s="21"/>
      <c r="N107" s="21"/>
      <c r="O107" s="44"/>
      <c r="P107" s="47"/>
      <c r="Q107" s="47"/>
      <c r="R107" s="196"/>
      <c r="S107" s="8"/>
      <c r="T107" s="47"/>
      <c r="U107" s="47"/>
    </row>
    <row r="108" spans="1:23" x14ac:dyDescent="0.25">
      <c r="B108" s="1"/>
      <c r="C108" s="1"/>
      <c r="D108" s="75"/>
      <c r="E108" s="178"/>
      <c r="F108" s="86"/>
      <c r="G108" s="25"/>
      <c r="H108" s="97"/>
      <c r="I108" s="143"/>
      <c r="J108" s="47"/>
      <c r="K108" s="161"/>
      <c r="L108" s="161"/>
      <c r="M108" s="21"/>
      <c r="N108" s="21"/>
      <c r="O108" s="44"/>
      <c r="P108" s="47"/>
      <c r="Q108" s="47"/>
      <c r="R108" s="196"/>
      <c r="S108" s="8"/>
      <c r="T108" s="47"/>
      <c r="U108" s="47"/>
    </row>
    <row r="109" spans="1:23" x14ac:dyDescent="0.25">
      <c r="B109" s="1"/>
      <c r="C109" s="1"/>
      <c r="D109" s="75"/>
      <c r="E109" s="178"/>
      <c r="F109" s="86"/>
      <c r="G109" s="25"/>
      <c r="H109" s="97"/>
      <c r="I109" s="143"/>
      <c r="J109" s="47"/>
      <c r="K109" s="161"/>
      <c r="L109" s="161"/>
      <c r="M109" s="21"/>
      <c r="N109" s="21"/>
      <c r="O109" s="44"/>
      <c r="P109" s="47"/>
      <c r="Q109" s="47"/>
      <c r="R109" s="196"/>
      <c r="S109" s="8"/>
      <c r="T109" s="47"/>
      <c r="U109" s="47"/>
    </row>
    <row r="110" spans="1:23" x14ac:dyDescent="0.25">
      <c r="B110" s="1"/>
      <c r="C110" s="1"/>
      <c r="D110" s="75"/>
      <c r="E110" s="178"/>
      <c r="F110" s="86"/>
      <c r="G110" s="25"/>
      <c r="H110" s="97"/>
      <c r="I110" s="143"/>
      <c r="J110" s="47"/>
      <c r="M110" s="21"/>
      <c r="N110" s="21"/>
      <c r="O110" s="44"/>
      <c r="P110" s="47"/>
      <c r="Q110" s="47"/>
      <c r="R110" s="196"/>
      <c r="S110" s="8"/>
      <c r="T110" s="47"/>
      <c r="U110" s="47"/>
    </row>
    <row r="111" spans="1:23" x14ac:dyDescent="0.25">
      <c r="B111" s="1"/>
      <c r="C111" s="1"/>
      <c r="D111" s="75"/>
      <c r="E111" s="178"/>
      <c r="F111" s="86"/>
      <c r="G111" s="25"/>
      <c r="H111" s="97"/>
      <c r="I111" s="143"/>
      <c r="J111" s="47"/>
      <c r="M111" s="21"/>
      <c r="N111" s="21"/>
      <c r="O111" s="44"/>
      <c r="P111" s="47"/>
      <c r="Q111" s="47"/>
      <c r="R111" s="196"/>
      <c r="S111" s="8"/>
      <c r="T111" s="47"/>
      <c r="U111" s="47"/>
    </row>
    <row r="112" spans="1:23" x14ac:dyDescent="0.25">
      <c r="B112" s="1"/>
      <c r="C112" s="1"/>
      <c r="D112" s="75"/>
      <c r="E112" s="178"/>
      <c r="F112" s="86"/>
      <c r="G112" s="25"/>
      <c r="H112" s="97"/>
      <c r="I112" s="143"/>
      <c r="J112" s="47"/>
      <c r="M112" s="21"/>
      <c r="N112" s="21"/>
      <c r="O112" s="44"/>
      <c r="P112" s="47"/>
      <c r="Q112" s="47"/>
      <c r="R112" s="196"/>
      <c r="S112" s="8"/>
      <c r="T112" s="47"/>
      <c r="U112" s="47"/>
    </row>
    <row r="113" spans="2:23" x14ac:dyDescent="0.25">
      <c r="B113" s="1"/>
      <c r="C113" s="1"/>
      <c r="D113" s="75"/>
      <c r="E113" s="178"/>
      <c r="F113" s="86"/>
      <c r="G113" s="25"/>
      <c r="H113" s="97"/>
      <c r="I113" s="143"/>
      <c r="J113" s="47"/>
      <c r="M113" s="21"/>
      <c r="N113" s="21"/>
      <c r="O113" s="44"/>
      <c r="P113" s="47"/>
      <c r="Q113" s="47"/>
      <c r="R113" s="196"/>
      <c r="S113" s="8"/>
      <c r="T113" s="47"/>
      <c r="U113" s="47"/>
    </row>
    <row r="114" spans="2:23" x14ac:dyDescent="0.25">
      <c r="B114" s="1"/>
      <c r="C114" s="1"/>
      <c r="D114" s="75"/>
      <c r="E114" s="178"/>
      <c r="F114" s="86"/>
      <c r="G114" s="25"/>
      <c r="H114" s="97"/>
      <c r="I114" s="143"/>
      <c r="J114" s="47"/>
      <c r="M114" s="21"/>
      <c r="N114" s="21"/>
      <c r="O114" s="44"/>
      <c r="P114" s="47"/>
      <c r="Q114" s="47"/>
      <c r="R114" s="196"/>
      <c r="S114" s="8"/>
      <c r="T114" s="47"/>
      <c r="U114" s="47"/>
      <c r="V114" s="172"/>
      <c r="W114" s="173"/>
    </row>
    <row r="115" spans="2:23" x14ac:dyDescent="0.25">
      <c r="B115" s="1"/>
      <c r="C115" s="1"/>
      <c r="D115" s="75"/>
      <c r="E115" s="178"/>
      <c r="F115" s="86"/>
      <c r="G115" s="25"/>
      <c r="H115" s="97"/>
      <c r="I115" s="143"/>
      <c r="J115" s="47"/>
      <c r="M115" s="21"/>
      <c r="N115" s="21"/>
      <c r="O115" s="44"/>
      <c r="P115" s="47"/>
      <c r="Q115" s="47"/>
      <c r="R115" s="196"/>
      <c r="S115" s="8"/>
      <c r="T115" s="47"/>
      <c r="U115" s="47"/>
      <c r="V115" s="172"/>
      <c r="W115" s="173"/>
    </row>
  </sheetData>
  <sheetProtection selectLockedCells="1"/>
  <mergeCells count="20">
    <mergeCell ref="B25:C25"/>
    <mergeCell ref="E7:W7"/>
    <mergeCell ref="M4:N4"/>
    <mergeCell ref="M5:N5"/>
    <mergeCell ref="B22:C22"/>
    <mergeCell ref="B13:C13"/>
    <mergeCell ref="B11:C11"/>
    <mergeCell ref="B105:C105"/>
    <mergeCell ref="B103:C103"/>
    <mergeCell ref="B52:C52"/>
    <mergeCell ref="B33:C33"/>
    <mergeCell ref="B93:C93"/>
    <mergeCell ref="B91:C91"/>
    <mergeCell ref="B101:C101"/>
    <mergeCell ref="B89:C89"/>
    <mergeCell ref="B83:C83"/>
    <mergeCell ref="B35:C35"/>
    <mergeCell ref="B49:C49"/>
    <mergeCell ref="B54:C54"/>
    <mergeCell ref="B66:C66"/>
  </mergeCells>
  <pageMargins left="0.25" right="0.25" top="0.75" bottom="0.75" header="0.3" footer="0.3"/>
  <pageSetup paperSize="5" orientation="landscape" r:id="rId1"/>
  <ignoredErrors>
    <ignoredError sqref="U76 T60 T76 U38 U41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Greater-ATL</vt:lpstr>
    </vt:vector>
  </TitlesOfParts>
  <Company>MMM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E. Goggans</dc:creator>
  <cp:lastModifiedBy>Brooke Sweeney</cp:lastModifiedBy>
  <cp:lastPrinted>2017-04-28T20:55:02Z</cp:lastPrinted>
  <dcterms:created xsi:type="dcterms:W3CDTF">2015-01-20T15:40:32Z</dcterms:created>
  <dcterms:modified xsi:type="dcterms:W3CDTF">2017-10-10T13:36:02Z</dcterms:modified>
</cp:coreProperties>
</file>